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codeName="ThisWorkbook" autoCompressPictures="0"/>
  <bookViews>
    <workbookView xWindow="1340" yWindow="0" windowWidth="23120" windowHeight="17260"/>
  </bookViews>
  <sheets>
    <sheet name="ES7-Network" sheetId="14" r:id="rId1"/>
  </sheets>
  <calcPr calcId="140001" calcMode="manual" iterate="1" iterateCount="1" calcCompleted="0" calcOnSave="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2" i="14" l="1" a="1"/>
  <c r="N32" i="14"/>
  <c r="O32" i="14"/>
  <c r="P32" i="14"/>
  <c r="Q32" i="14"/>
  <c r="R32" i="14"/>
  <c r="S32" i="14"/>
  <c r="T32" i="14"/>
  <c r="U32" i="14"/>
  <c r="N33" i="14"/>
  <c r="O33" i="14"/>
  <c r="P33" i="14"/>
  <c r="Q33" i="14"/>
  <c r="R33" i="14"/>
  <c r="S33" i="14"/>
  <c r="T33" i="14"/>
  <c r="U33" i="14"/>
  <c r="N34" i="14"/>
  <c r="O34" i="14"/>
  <c r="P34" i="14"/>
  <c r="Q34" i="14"/>
  <c r="R34" i="14"/>
  <c r="S34" i="14"/>
  <c r="T34" i="14"/>
  <c r="U34" i="14"/>
  <c r="N35" i="14"/>
  <c r="O35" i="14"/>
  <c r="P35" i="14"/>
  <c r="Q35" i="14"/>
  <c r="R35" i="14"/>
  <c r="S35" i="14"/>
  <c r="T35" i="14"/>
  <c r="U35" i="14"/>
  <c r="N36" i="14"/>
  <c r="O36" i="14"/>
  <c r="P36" i="14"/>
  <c r="Q36" i="14"/>
  <c r="R36" i="14"/>
  <c r="S36" i="14"/>
  <c r="T36" i="14"/>
  <c r="U36" i="14"/>
  <c r="N37" i="14"/>
  <c r="O37" i="14"/>
  <c r="P37" i="14"/>
  <c r="Q37" i="14"/>
  <c r="R37" i="14"/>
  <c r="S37" i="14"/>
  <c r="T37" i="14"/>
  <c r="U37" i="14"/>
  <c r="N38" i="14"/>
  <c r="O38" i="14"/>
  <c r="P38" i="14"/>
  <c r="Q38" i="14"/>
  <c r="R38" i="14"/>
  <c r="S38" i="14"/>
  <c r="T38" i="14"/>
  <c r="U38" i="14"/>
  <c r="N39" i="14"/>
  <c r="O39" i="14"/>
  <c r="P39" i="14"/>
  <c r="Q39" i="14"/>
  <c r="R39" i="14"/>
  <c r="S39" i="14"/>
  <c r="T39" i="14"/>
  <c r="U39" i="14"/>
  <c r="N40" i="14"/>
  <c r="O40" i="14"/>
  <c r="P40" i="14"/>
  <c r="Q40" i="14"/>
  <c r="R40" i="14"/>
  <c r="S40" i="14"/>
  <c r="T40" i="14"/>
  <c r="U40" i="14"/>
  <c r="N41" i="14"/>
  <c r="O41" i="14"/>
  <c r="P41" i="14"/>
  <c r="Q41" i="14"/>
  <c r="R41" i="14"/>
  <c r="S41" i="14"/>
  <c r="T41" i="14"/>
  <c r="U41" i="14"/>
  <c r="N42" i="14"/>
  <c r="O42" i="14"/>
  <c r="P42" i="14"/>
  <c r="Q42" i="14"/>
  <c r="R42" i="14"/>
  <c r="S42" i="14"/>
  <c r="T42" i="14"/>
  <c r="U42" i="14"/>
  <c r="M8" i="14"/>
  <c r="M9" i="14"/>
  <c r="M15" i="14"/>
  <c r="M54" i="14"/>
  <c r="M55" i="14"/>
  <c r="M56" i="14"/>
  <c r="M57" i="14"/>
  <c r="M58" i="14"/>
  <c r="M59" i="14"/>
  <c r="M60" i="14"/>
  <c r="M61" i="14"/>
  <c r="M62" i="14"/>
  <c r="L53" i="14"/>
  <c r="K53" i="14"/>
  <c r="J53" i="14"/>
  <c r="I53" i="14"/>
  <c r="H53" i="14"/>
  <c r="G53" i="14"/>
  <c r="F53" i="14"/>
  <c r="E53" i="14"/>
  <c r="D53" i="14"/>
  <c r="N53" i="14"/>
  <c r="O53" i="14"/>
  <c r="P53" i="14"/>
  <c r="Q53" i="14"/>
  <c r="R53" i="14"/>
  <c r="S53" i="14"/>
  <c r="T53" i="14"/>
  <c r="U53" i="14"/>
  <c r="M45" i="14"/>
  <c r="M46" i="14"/>
  <c r="M47" i="14"/>
  <c r="M48" i="14"/>
  <c r="M49" i="14"/>
  <c r="M50" i="14"/>
  <c r="M51" i="14"/>
  <c r="M52" i="14"/>
  <c r="D45" i="14"/>
  <c r="E45" i="14"/>
  <c r="F45" i="14"/>
  <c r="G45" i="14"/>
  <c r="H45" i="14"/>
  <c r="I45" i="14"/>
  <c r="J45" i="14"/>
  <c r="K45" i="14"/>
  <c r="L45" i="14"/>
  <c r="D46" i="14"/>
  <c r="E46" i="14"/>
  <c r="F46" i="14"/>
  <c r="G46" i="14"/>
  <c r="H46" i="14"/>
  <c r="I46" i="14"/>
  <c r="J46" i="14"/>
  <c r="K46" i="14"/>
  <c r="L46" i="14"/>
  <c r="D47" i="14"/>
  <c r="E47" i="14"/>
  <c r="F47" i="14"/>
  <c r="G47" i="14"/>
  <c r="H47" i="14"/>
  <c r="I47" i="14"/>
  <c r="J47" i="14"/>
  <c r="K47" i="14"/>
  <c r="L47" i="14"/>
  <c r="D48" i="14"/>
  <c r="E48" i="14"/>
  <c r="F48" i="14"/>
  <c r="G48" i="14"/>
  <c r="H48" i="14"/>
  <c r="I48" i="14"/>
  <c r="J48" i="14"/>
  <c r="K48" i="14"/>
  <c r="L48" i="14"/>
  <c r="D49" i="14"/>
  <c r="E49" i="14"/>
  <c r="F49" i="14"/>
  <c r="G49" i="14"/>
  <c r="H49" i="14"/>
  <c r="I49" i="14"/>
  <c r="J49" i="14"/>
  <c r="K49" i="14"/>
  <c r="L49" i="14"/>
  <c r="D50" i="14"/>
  <c r="E50" i="14"/>
  <c r="F50" i="14"/>
  <c r="G50" i="14"/>
  <c r="H50" i="14"/>
  <c r="I50" i="14"/>
  <c r="J50" i="14"/>
  <c r="K50" i="14"/>
  <c r="L50" i="14"/>
  <c r="D51" i="14"/>
  <c r="E51" i="14"/>
  <c r="F51" i="14"/>
  <c r="G51" i="14"/>
  <c r="H51" i="14"/>
  <c r="I51" i="14"/>
  <c r="J51" i="14"/>
  <c r="K51" i="14"/>
  <c r="L51" i="14"/>
  <c r="D52" i="14"/>
  <c r="E52" i="14"/>
  <c r="F52" i="14"/>
  <c r="G52" i="14"/>
  <c r="H52" i="14"/>
  <c r="I52" i="14"/>
  <c r="J52" i="14"/>
  <c r="K52" i="14"/>
  <c r="L52" i="14"/>
  <c r="C46" i="14"/>
  <c r="C47" i="14"/>
  <c r="C48" i="14"/>
  <c r="C49" i="14"/>
  <c r="C50" i="14"/>
  <c r="C51" i="14"/>
  <c r="C52" i="14"/>
  <c r="C45" i="14"/>
  <c r="N55" i="14"/>
  <c r="O55" i="14"/>
  <c r="P55" i="14"/>
  <c r="Q55" i="14"/>
  <c r="R55" i="14"/>
  <c r="S55" i="14"/>
  <c r="T55" i="14"/>
  <c r="U55" i="14"/>
  <c r="N56" i="14"/>
  <c r="O56" i="14"/>
  <c r="P56" i="14"/>
  <c r="Q56" i="14"/>
  <c r="R56" i="14"/>
  <c r="S56" i="14"/>
  <c r="T56" i="14"/>
  <c r="U56" i="14"/>
  <c r="N57" i="14"/>
  <c r="O57" i="14"/>
  <c r="P57" i="14"/>
  <c r="Q57" i="14"/>
  <c r="R57" i="14"/>
  <c r="S57" i="14"/>
  <c r="T57" i="14"/>
  <c r="U57" i="14"/>
  <c r="N58" i="14"/>
  <c r="O58" i="14"/>
  <c r="P58" i="14"/>
  <c r="Q58" i="14"/>
  <c r="R58" i="14"/>
  <c r="S58" i="14"/>
  <c r="T58" i="14"/>
  <c r="U58" i="14"/>
  <c r="N59" i="14"/>
  <c r="O59" i="14"/>
  <c r="P59" i="14"/>
  <c r="Q59" i="14"/>
  <c r="R59" i="14"/>
  <c r="S59" i="14"/>
  <c r="T59" i="14"/>
  <c r="U59" i="14"/>
  <c r="N60" i="14"/>
  <c r="O60" i="14"/>
  <c r="P60" i="14"/>
  <c r="Q60" i="14"/>
  <c r="R60" i="14"/>
  <c r="S60" i="14"/>
  <c r="T60" i="14"/>
  <c r="U60" i="14"/>
  <c r="N61" i="14"/>
  <c r="O61" i="14"/>
  <c r="P61" i="14"/>
  <c r="Q61" i="14"/>
  <c r="R61" i="14"/>
  <c r="S61" i="14"/>
  <c r="T61" i="14"/>
  <c r="U61" i="14"/>
  <c r="N62" i="14"/>
  <c r="O62" i="14"/>
  <c r="P62" i="14"/>
  <c r="Q62" i="14"/>
  <c r="R62" i="14"/>
  <c r="S62" i="14"/>
  <c r="T62" i="14"/>
  <c r="U62" i="14"/>
  <c r="N63" i="14"/>
  <c r="O63" i="14"/>
  <c r="P63" i="14"/>
  <c r="Q63" i="14"/>
  <c r="R63" i="14"/>
  <c r="S63" i="14"/>
  <c r="T63" i="14"/>
  <c r="U63" i="14"/>
  <c r="O54" i="14"/>
  <c r="P54" i="14"/>
  <c r="Q54" i="14"/>
  <c r="R54" i="14"/>
  <c r="S54" i="14"/>
  <c r="T54" i="14"/>
  <c r="U54" i="14"/>
  <c r="N54" i="14"/>
  <c r="U49" i="14"/>
  <c r="U50" i="14"/>
  <c r="U51" i="14"/>
  <c r="U52" i="14"/>
  <c r="U46" i="14"/>
  <c r="U47" i="14"/>
  <c r="U48" i="14"/>
  <c r="O46" i="14"/>
  <c r="P46" i="14"/>
  <c r="Q46" i="14"/>
  <c r="R46" i="14"/>
  <c r="S46" i="14"/>
  <c r="T46" i="14"/>
  <c r="O47" i="14"/>
  <c r="P47" i="14"/>
  <c r="Q47" i="14"/>
  <c r="R47" i="14"/>
  <c r="S47" i="14"/>
  <c r="T47" i="14"/>
  <c r="O48" i="14"/>
  <c r="P48" i="14"/>
  <c r="Q48" i="14"/>
  <c r="R48" i="14"/>
  <c r="S48" i="14"/>
  <c r="T48" i="14"/>
  <c r="O49" i="14"/>
  <c r="P49" i="14"/>
  <c r="Q49" i="14"/>
  <c r="R49" i="14"/>
  <c r="S49" i="14"/>
  <c r="T49" i="14"/>
  <c r="O50" i="14"/>
  <c r="P50" i="14"/>
  <c r="Q50" i="14"/>
  <c r="R50" i="14"/>
  <c r="S50" i="14"/>
  <c r="T50" i="14"/>
  <c r="O51" i="14"/>
  <c r="P51" i="14"/>
  <c r="Q51" i="14"/>
  <c r="R51" i="14"/>
  <c r="S51" i="14"/>
  <c r="T51" i="14"/>
  <c r="O52" i="14"/>
  <c r="P52" i="14"/>
  <c r="Q52" i="14"/>
  <c r="R52" i="14"/>
  <c r="S52" i="14"/>
  <c r="T52" i="14"/>
  <c r="N47" i="14"/>
  <c r="N48" i="14"/>
  <c r="N49" i="14"/>
  <c r="N50" i="14"/>
  <c r="N51" i="14"/>
  <c r="N52" i="14"/>
  <c r="N46" i="14"/>
  <c r="U45" i="14"/>
  <c r="O45" i="14"/>
  <c r="P45" i="14"/>
  <c r="Q45" i="14"/>
  <c r="R45" i="14"/>
  <c r="S45" i="14"/>
  <c r="T45" i="14"/>
  <c r="N45" i="14"/>
  <c r="E54" i="14"/>
  <c r="F54" i="14"/>
  <c r="G54" i="14"/>
  <c r="H54" i="14"/>
  <c r="I54" i="14"/>
  <c r="J54" i="14"/>
  <c r="K54" i="14"/>
  <c r="L54" i="14"/>
  <c r="D8" i="14"/>
  <c r="D9" i="14"/>
  <c r="D15" i="14"/>
  <c r="F55" i="14"/>
  <c r="G55" i="14"/>
  <c r="H55" i="14"/>
  <c r="I55" i="14"/>
  <c r="J55" i="14"/>
  <c r="K55" i="14"/>
  <c r="L55" i="14"/>
  <c r="D56" i="14"/>
  <c r="E8" i="14"/>
  <c r="E9" i="14"/>
  <c r="E15" i="14"/>
  <c r="G56" i="14"/>
  <c r="H56" i="14"/>
  <c r="I56" i="14"/>
  <c r="J56" i="14"/>
  <c r="K56" i="14"/>
  <c r="L56" i="14"/>
  <c r="D57" i="14"/>
  <c r="E57" i="14"/>
  <c r="F8" i="14"/>
  <c r="F9" i="14"/>
  <c r="F15" i="14"/>
  <c r="H57" i="14"/>
  <c r="I57" i="14"/>
  <c r="J57" i="14"/>
  <c r="K57" i="14"/>
  <c r="L57" i="14"/>
  <c r="D58" i="14"/>
  <c r="E58" i="14"/>
  <c r="F58" i="14"/>
  <c r="G8" i="14"/>
  <c r="G9" i="14"/>
  <c r="G15" i="14"/>
  <c r="I58" i="14"/>
  <c r="J58" i="14"/>
  <c r="K58" i="14"/>
  <c r="L58" i="14"/>
  <c r="D59" i="14"/>
  <c r="E59" i="14"/>
  <c r="F59" i="14"/>
  <c r="G59" i="14"/>
  <c r="H8" i="14"/>
  <c r="H9" i="14"/>
  <c r="H15" i="14"/>
  <c r="J59" i="14"/>
  <c r="K59" i="14"/>
  <c r="L59" i="14"/>
  <c r="D60" i="14"/>
  <c r="E60" i="14"/>
  <c r="F60" i="14"/>
  <c r="G60" i="14"/>
  <c r="H60" i="14"/>
  <c r="I8" i="14"/>
  <c r="I9" i="14"/>
  <c r="I15" i="14"/>
  <c r="K60" i="14"/>
  <c r="L60" i="14"/>
  <c r="D61" i="14"/>
  <c r="E61" i="14"/>
  <c r="F61" i="14"/>
  <c r="G61" i="14"/>
  <c r="H61" i="14"/>
  <c r="I61" i="14"/>
  <c r="J8" i="14"/>
  <c r="J9" i="14"/>
  <c r="J15" i="14"/>
  <c r="L61" i="14"/>
  <c r="D62" i="14"/>
  <c r="E62" i="14"/>
  <c r="F62" i="14"/>
  <c r="G62" i="14"/>
  <c r="H62" i="14"/>
  <c r="I62" i="14"/>
  <c r="J62" i="14"/>
  <c r="K8" i="14"/>
  <c r="K9" i="14"/>
  <c r="K15" i="14"/>
  <c r="D63" i="14"/>
  <c r="E63" i="14"/>
  <c r="F63" i="14"/>
  <c r="G63" i="14"/>
  <c r="H63" i="14"/>
  <c r="I63" i="14"/>
  <c r="J63" i="14"/>
  <c r="K63" i="14"/>
  <c r="L8" i="14"/>
  <c r="L9" i="14"/>
  <c r="L15" i="14"/>
  <c r="C55" i="14"/>
  <c r="C56" i="14"/>
  <c r="C57" i="14"/>
  <c r="C58" i="14"/>
  <c r="C59" i="14"/>
  <c r="C60" i="14"/>
  <c r="C61" i="14"/>
  <c r="C62" i="14"/>
  <c r="C63" i="14"/>
  <c r="C8" i="14"/>
  <c r="C9" i="14"/>
  <c r="C15" i="14"/>
  <c r="M53" i="14"/>
  <c r="C54" i="14"/>
  <c r="D55" i="14"/>
  <c r="E56" i="14"/>
  <c r="F57" i="14"/>
  <c r="G58" i="14"/>
  <c r="H59" i="14"/>
  <c r="I60" i="14"/>
  <c r="J61" i="14"/>
  <c r="K62" i="14"/>
  <c r="L63" i="14"/>
  <c r="B3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N15" i="14"/>
  <c r="O15" i="14"/>
  <c r="P15" i="14"/>
  <c r="Q15" i="14"/>
  <c r="R15" i="14"/>
  <c r="S15" i="14"/>
  <c r="T15" i="14"/>
  <c r="U15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C17" i="14"/>
  <c r="D17" i="14"/>
  <c r="E17" i="14"/>
  <c r="F17" i="14"/>
  <c r="G17" i="14"/>
  <c r="H17" i="14"/>
  <c r="I17" i="14"/>
  <c r="J17" i="14"/>
  <c r="K17" i="14"/>
  <c r="L17" i="14"/>
  <c r="M17" i="14"/>
  <c r="C18" i="14"/>
  <c r="D18" i="14"/>
  <c r="E18" i="14"/>
  <c r="F18" i="14"/>
  <c r="G18" i="14"/>
  <c r="H18" i="14"/>
  <c r="I18" i="14"/>
  <c r="J18" i="14"/>
  <c r="K18" i="14"/>
  <c r="L18" i="14"/>
  <c r="M18" i="14"/>
  <c r="C19" i="14"/>
  <c r="D19" i="14"/>
  <c r="E19" i="14"/>
  <c r="F19" i="14"/>
  <c r="G19" i="14"/>
  <c r="H19" i="14"/>
  <c r="I19" i="14"/>
  <c r="J19" i="14"/>
  <c r="K19" i="14"/>
  <c r="L19" i="14"/>
  <c r="M19" i="14"/>
  <c r="C20" i="14"/>
  <c r="D20" i="14"/>
  <c r="E20" i="14"/>
  <c r="F20" i="14"/>
  <c r="G20" i="14"/>
  <c r="H20" i="14"/>
  <c r="I20" i="14"/>
  <c r="J20" i="14"/>
  <c r="K20" i="14"/>
  <c r="L20" i="14"/>
  <c r="M20" i="14"/>
  <c r="W24" i="14" a="1"/>
  <c r="W24" i="14"/>
  <c r="X24" i="14" a="1"/>
  <c r="X24" i="14"/>
  <c r="Y24" i="14"/>
  <c r="W25" i="14"/>
  <c r="X25" i="14"/>
  <c r="Y25" i="14"/>
  <c r="W26" i="14"/>
  <c r="X26" i="14"/>
  <c r="Y26" i="14"/>
  <c r="W27" i="14"/>
  <c r="X27" i="14"/>
  <c r="Y27" i="14"/>
  <c r="W28" i="14"/>
  <c r="X28" i="14"/>
  <c r="Y28" i="14"/>
  <c r="W29" i="14"/>
  <c r="X29" i="14"/>
  <c r="Y29" i="14"/>
  <c r="W30" i="14"/>
  <c r="X30" i="14"/>
  <c r="Y30" i="14"/>
  <c r="W31" i="14"/>
  <c r="X31" i="14"/>
  <c r="Y31" i="14"/>
  <c r="C32" i="14"/>
  <c r="W32" i="14"/>
  <c r="X32" i="14"/>
  <c r="Y32" i="14"/>
  <c r="D33" i="14"/>
  <c r="W33" i="14"/>
  <c r="X33" i="14"/>
  <c r="Y33" i="14"/>
  <c r="E34" i="14"/>
  <c r="W34" i="14"/>
  <c r="X34" i="14"/>
  <c r="Y34" i="14"/>
  <c r="F35" i="14"/>
  <c r="W35" i="14"/>
  <c r="X35" i="14"/>
  <c r="Y35" i="14"/>
  <c r="G36" i="14"/>
  <c r="W36" i="14"/>
  <c r="X36" i="14"/>
  <c r="Y36" i="14"/>
  <c r="H37" i="14"/>
  <c r="W37" i="14"/>
  <c r="X37" i="14"/>
  <c r="Y37" i="14"/>
  <c r="I38" i="14"/>
  <c r="W38" i="14"/>
  <c r="X38" i="14"/>
  <c r="Y38" i="14"/>
  <c r="J39" i="14"/>
  <c r="W39" i="14"/>
  <c r="X39" i="14"/>
  <c r="Y39" i="14"/>
  <c r="K40" i="14"/>
  <c r="W40" i="14"/>
  <c r="X40" i="14"/>
  <c r="Y40" i="14"/>
  <c r="L41" i="14"/>
  <c r="W41" i="14"/>
  <c r="X41" i="14"/>
  <c r="Y41" i="14"/>
  <c r="M42" i="14"/>
  <c r="W42" i="14"/>
  <c r="X42" i="14"/>
  <c r="Y42" i="14"/>
  <c r="V45" i="14" a="1"/>
  <c r="V45" i="14"/>
  <c r="W45" i="14"/>
  <c r="V46" i="14"/>
  <c r="W46" i="14"/>
  <c r="V47" i="14"/>
  <c r="W47" i="14"/>
  <c r="V48" i="14"/>
  <c r="W48" i="14"/>
  <c r="V49" i="14"/>
  <c r="W49" i="14"/>
  <c r="V50" i="14"/>
  <c r="W50" i="14"/>
  <c r="V51" i="14"/>
  <c r="W51" i="14"/>
  <c r="V52" i="14"/>
  <c r="W52" i="14"/>
  <c r="C53" i="14"/>
  <c r="V53" i="14"/>
  <c r="W53" i="14"/>
  <c r="D54" i="14"/>
  <c r="V54" i="14"/>
  <c r="W54" i="14"/>
  <c r="E55" i="14"/>
  <c r="V55" i="14"/>
  <c r="W55" i="14"/>
  <c r="F56" i="14"/>
  <c r="V56" i="14"/>
  <c r="W56" i="14"/>
  <c r="G57" i="14"/>
  <c r="V57" i="14"/>
  <c r="W57" i="14"/>
  <c r="H58" i="14"/>
  <c r="V58" i="14"/>
  <c r="W58" i="14"/>
  <c r="I59" i="14"/>
  <c r="V59" i="14"/>
  <c r="W59" i="14"/>
  <c r="J60" i="14"/>
  <c r="V60" i="14"/>
  <c r="W60" i="14"/>
  <c r="K61" i="14"/>
  <c r="V61" i="14"/>
  <c r="W61" i="14"/>
  <c r="L62" i="14"/>
  <c r="V62" i="14"/>
  <c r="W62" i="14"/>
  <c r="M63" i="14"/>
  <c r="V63" i="14"/>
  <c r="W63" i="14"/>
  <c r="C66" i="14" a="1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</calcChain>
</file>

<file path=xl/sharedStrings.xml><?xml version="1.0" encoding="utf-8"?>
<sst xmlns="http://schemas.openxmlformats.org/spreadsheetml/2006/main" count="117" uniqueCount="73">
  <si>
    <t>Reset</t>
  </si>
  <si>
    <t>Iterations</t>
  </si>
  <si>
    <t>Pipes</t>
  </si>
  <si>
    <t>K-factors</t>
  </si>
  <si>
    <t>f-factors</t>
  </si>
  <si>
    <t>Q-initial</t>
  </si>
  <si>
    <t>Q-k</t>
  </si>
  <si>
    <t>Re-guess</t>
  </si>
  <si>
    <t>fK|Q|</t>
  </si>
  <si>
    <t>Q1</t>
  </si>
  <si>
    <t>Q2</t>
  </si>
  <si>
    <t>Q3</t>
  </si>
  <si>
    <t>Q4</t>
  </si>
  <si>
    <t>Q5</t>
  </si>
  <si>
    <t>Nodes</t>
  </si>
  <si>
    <t>Diameter (inches)</t>
  </si>
  <si>
    <t>Diameter (feet)</t>
  </si>
  <si>
    <t>Length (feet)</t>
  </si>
  <si>
    <t>Roughness (feet)</t>
  </si>
  <si>
    <t>Viscosity</t>
  </si>
  <si>
    <t>Area (ft^2)</t>
  </si>
  <si>
    <t>V-guess</t>
  </si>
  <si>
    <t>FUNCION(Q)</t>
  </si>
  <si>
    <t>N1</t>
  </si>
  <si>
    <t>N2</t>
  </si>
  <si>
    <t>N3</t>
  </si>
  <si>
    <t>N4</t>
  </si>
  <si>
    <t>&lt;= Set to 0 to reset; set to 1 to iterate; Need to activate iterations/manual control</t>
  </si>
  <si>
    <t>Pipe Network Model - Hybrid - Pipe+Node Method</t>
  </si>
  <si>
    <t>P1</t>
  </si>
  <si>
    <t>P2</t>
  </si>
  <si>
    <t>P3</t>
  </si>
  <si>
    <t>P4</t>
  </si>
  <si>
    <t>P5</t>
  </si>
  <si>
    <t>H1</t>
  </si>
  <si>
    <t>H2</t>
  </si>
  <si>
    <t>H3</t>
  </si>
  <si>
    <t>H4</t>
  </si>
  <si>
    <t>Q6</t>
  </si>
  <si>
    <t>P6</t>
  </si>
  <si>
    <t>DEMAND</t>
  </si>
  <si>
    <t>FJACOBIAN(Q)</t>
  </si>
  <si>
    <t>f(Q:H)</t>
  </si>
  <si>
    <t>NODES</t>
  </si>
  <si>
    <t>PIPES</t>
  </si>
  <si>
    <t>&lt;=Elevations</t>
  </si>
  <si>
    <t>&lt;=Head Initial</t>
  </si>
  <si>
    <t>H-k</t>
  </si>
  <si>
    <t>A(Q:H)</t>
  </si>
  <si>
    <t>dQ:H</t>
  </si>
  <si>
    <t>Q:H-k</t>
  </si>
  <si>
    <t>Q:H-k+1</t>
  </si>
  <si>
    <t>Pressure Head</t>
  </si>
  <si>
    <t>Pressure psi</t>
  </si>
  <si>
    <t>&lt;= Q:H-k+1</t>
  </si>
  <si>
    <t>P7</t>
  </si>
  <si>
    <t>P8</t>
  </si>
  <si>
    <t>P9</t>
  </si>
  <si>
    <t>P10</t>
  </si>
  <si>
    <t>N5</t>
  </si>
  <si>
    <t>N6</t>
  </si>
  <si>
    <t>N8</t>
  </si>
  <si>
    <t>N7</t>
  </si>
  <si>
    <t>Q7</t>
  </si>
  <si>
    <t>Q8</t>
  </si>
  <si>
    <t>Q9</t>
  </si>
  <si>
    <t>Q10</t>
  </si>
  <si>
    <t>H5</t>
  </si>
  <si>
    <t>H6</t>
  </si>
  <si>
    <t>H7</t>
  </si>
  <si>
    <t>H8</t>
  </si>
  <si>
    <t>FICT</t>
  </si>
  <si>
    <t>Loss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</si>
</sst>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E+00"/>
  </numFmts>
  <fonts count="5" x14ac:knownFonts="1">
    <font>
      <sz val="10"/>
      <name val="Arial"/>
    </font>
    <font>
      <sz val="8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3">
    <xf numFmtId="0" fontId="0" fillId="0" borderId="0" xfId="0"/>
    <xf numFmtId="2" fontId="1" fillId="0" borderId="0" xfId="0" applyNumberFormat="1" applyFont="1"/>
    <xf numFmtId="2" fontId="1" fillId="0" borderId="0" xfId="0" applyNumberFormat="1" applyFont="1" applyAlignment="1">
      <alignment textRotation="90"/>
    </xf>
    <xf numFmtId="164" fontId="1" fillId="0" borderId="0" xfId="0" applyNumberFormat="1" applyFont="1"/>
    <xf numFmtId="2" fontId="1" fillId="0" borderId="1" xfId="0" applyNumberFormat="1" applyFont="1" applyBorder="1"/>
    <xf numFmtId="2" fontId="1" fillId="0" borderId="2" xfId="0" applyNumberFormat="1" applyFont="1" applyBorder="1"/>
    <xf numFmtId="2" fontId="1" fillId="0" borderId="3" xfId="0" applyNumberFormat="1" applyFont="1" applyBorder="1"/>
    <xf numFmtId="2" fontId="1" fillId="0" borderId="4" xfId="0" applyNumberFormat="1" applyFont="1" applyBorder="1"/>
    <xf numFmtId="2" fontId="1" fillId="0" borderId="0" xfId="0" applyNumberFormat="1" applyFont="1" applyBorder="1"/>
    <xf numFmtId="2" fontId="1" fillId="0" borderId="5" xfId="0" applyNumberFormat="1" applyFont="1" applyBorder="1"/>
    <xf numFmtId="2" fontId="1" fillId="0" borderId="6" xfId="0" applyNumberFormat="1" applyFont="1" applyBorder="1"/>
    <xf numFmtId="2" fontId="1" fillId="0" borderId="7" xfId="0" applyNumberFormat="1" applyFont="1" applyBorder="1"/>
    <xf numFmtId="2" fontId="1" fillId="0" borderId="8" xfId="0" applyNumberFormat="1" applyFont="1" applyBorder="1"/>
    <xf numFmtId="2" fontId="1" fillId="0" borderId="11" xfId="0" applyNumberFormat="1" applyFont="1" applyBorder="1"/>
    <xf numFmtId="2" fontId="1" fillId="0" borderId="12" xfId="0" applyNumberFormat="1" applyFont="1" applyBorder="1"/>
    <xf numFmtId="2" fontId="1" fillId="0" borderId="13" xfId="0" applyNumberFormat="1" applyFont="1" applyBorder="1"/>
    <xf numFmtId="2" fontId="1" fillId="0" borderId="9" xfId="0" applyNumberFormat="1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1" fontId="1" fillId="0" borderId="10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textRotation="90"/>
    </xf>
    <xf numFmtId="2" fontId="1" fillId="0" borderId="0" xfId="0" applyNumberFormat="1" applyFont="1" applyBorder="1" applyAlignment="1">
      <alignment textRotation="90"/>
    </xf>
    <xf numFmtId="2" fontId="1" fillId="0" borderId="5" xfId="0" applyNumberFormat="1" applyFont="1" applyBorder="1" applyAlignment="1">
      <alignment textRotation="90"/>
    </xf>
    <xf numFmtId="2" fontId="1" fillId="3" borderId="0" xfId="0" applyNumberFormat="1" applyFont="1" applyFill="1" applyBorder="1"/>
    <xf numFmtId="2" fontId="1" fillId="3" borderId="1" xfId="0" applyNumberFormat="1" applyFont="1" applyFill="1" applyBorder="1"/>
    <xf numFmtId="2" fontId="1" fillId="3" borderId="2" xfId="0" applyNumberFormat="1" applyFont="1" applyFill="1" applyBorder="1"/>
    <xf numFmtId="2" fontId="1" fillId="3" borderId="3" xfId="0" applyNumberFormat="1" applyFont="1" applyFill="1" applyBorder="1"/>
    <xf numFmtId="2" fontId="1" fillId="3" borderId="4" xfId="0" applyNumberFormat="1" applyFont="1" applyFill="1" applyBorder="1"/>
    <xf numFmtId="2" fontId="1" fillId="3" borderId="5" xfId="0" applyNumberFormat="1" applyFont="1" applyFill="1" applyBorder="1"/>
    <xf numFmtId="2" fontId="1" fillId="3" borderId="11" xfId="0" applyNumberFormat="1" applyFont="1" applyFill="1" applyBorder="1"/>
    <xf numFmtId="2" fontId="1" fillId="3" borderId="12" xfId="0" applyNumberFormat="1" applyFont="1" applyFill="1" applyBorder="1"/>
    <xf numFmtId="2" fontId="1" fillId="3" borderId="13" xfId="0" applyNumberFormat="1" applyFont="1" applyFill="1" applyBorder="1"/>
    <xf numFmtId="2" fontId="1" fillId="0" borderId="9" xfId="0" applyNumberFormat="1" applyFont="1" applyBorder="1"/>
    <xf numFmtId="2" fontId="1" fillId="0" borderId="10" xfId="0" applyNumberFormat="1" applyFont="1" applyBorder="1"/>
    <xf numFmtId="2" fontId="1" fillId="0" borderId="14" xfId="0" applyNumberFormat="1" applyFont="1" applyBorder="1"/>
    <xf numFmtId="1" fontId="1" fillId="0" borderId="9" xfId="0" applyNumberFormat="1" applyFont="1" applyBorder="1" applyAlignment="1">
      <alignment horizontal="center"/>
    </xf>
    <xf numFmtId="2" fontId="4" fillId="0" borderId="0" xfId="0" applyNumberFormat="1" applyFont="1"/>
    <xf numFmtId="2" fontId="4" fillId="2" borderId="9" xfId="0" applyNumberFormat="1" applyFont="1" applyFill="1" applyBorder="1"/>
    <xf numFmtId="2" fontId="4" fillId="2" borderId="10" xfId="0" applyNumberFormat="1" applyFont="1" applyFill="1" applyBorder="1"/>
    <xf numFmtId="2" fontId="4" fillId="2" borderId="11" xfId="0" applyNumberFormat="1" applyFont="1" applyFill="1" applyBorder="1"/>
    <xf numFmtId="2" fontId="4" fillId="2" borderId="12" xfId="0" applyNumberFormat="1" applyFont="1" applyFill="1" applyBorder="1"/>
    <xf numFmtId="2" fontId="4" fillId="2" borderId="13" xfId="0" applyNumberFormat="1" applyFont="1" applyFill="1" applyBorder="1"/>
  </cellXfs>
  <cellStyles count="3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165100</xdr:colOff>
      <xdr:row>12</xdr:row>
      <xdr:rowOff>12700</xdr:rowOff>
    </xdr:from>
    <xdr:to>
      <xdr:col>37</xdr:col>
      <xdr:colOff>190500</xdr:colOff>
      <xdr:row>43</xdr:row>
      <xdr:rowOff>241299</xdr:rowOff>
    </xdr:to>
    <xdr:grpSp>
      <xdr:nvGrpSpPr>
        <xdr:cNvPr id="9" name="Group 8"/>
        <xdr:cNvGrpSpPr/>
      </xdr:nvGrpSpPr>
      <xdr:grpSpPr>
        <a:xfrm>
          <a:off x="19621500" y="1574800"/>
          <a:ext cx="7708900" cy="4648199"/>
          <a:chOff x="2971800" y="2895600"/>
          <a:chExt cx="5410200" cy="3733800"/>
        </a:xfrm>
      </xdr:grpSpPr>
      <xdr:grpSp>
        <xdr:nvGrpSpPr>
          <xdr:cNvPr id="10" name="Group 9"/>
          <xdr:cNvGrpSpPr>
            <a:grpSpLocks/>
          </xdr:cNvGrpSpPr>
        </xdr:nvGrpSpPr>
        <xdr:grpSpPr bwMode="auto">
          <a:xfrm>
            <a:off x="2971800" y="2895600"/>
            <a:ext cx="5410200" cy="3733800"/>
            <a:chOff x="2514600" y="3200400"/>
            <a:chExt cx="4356100" cy="2760749"/>
          </a:xfrm>
        </xdr:grpSpPr>
        <xdr:pic>
          <xdr:nvPicPr>
            <xdr:cNvPr id="14" name="Picture 13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514600" y="3200400"/>
              <a:ext cx="4356100" cy="2760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5" name="Oval 14"/>
            <xdr:cNvSpPr/>
          </xdr:nvSpPr>
          <xdr:spPr>
            <a:xfrm>
              <a:off x="4647913" y="4572558"/>
              <a:ext cx="152105" cy="151418"/>
            </a:xfrm>
            <a:prstGeom prst="ellipse">
              <a:avLst/>
            </a:prstGeom>
            <a:solidFill>
              <a:srgbClr val="FFFF00">
                <a:alpha val="43000"/>
              </a:srgbClr>
            </a:solidFill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endParaRPr lang="en-US">
                <a:solidFill>
                  <a:srgbClr val="FFFFFF"/>
                </a:solidFill>
                <a:ea typeface="ＭＳ Ｐゴシック" charset="-128"/>
                <a:cs typeface="ＭＳ Ｐゴシック" charset="-128"/>
              </a:endParaRPr>
            </a:p>
          </xdr:txBody>
        </xdr:sp>
      </xdr:grpSp>
      <xdr:cxnSp macro="">
        <xdr:nvCxnSpPr>
          <xdr:cNvPr id="11" name="Straight Arrow Connector 10"/>
          <xdr:cNvCxnSpPr/>
        </xdr:nvCxnSpPr>
        <xdr:spPr>
          <a:xfrm>
            <a:off x="5810250" y="4883150"/>
            <a:ext cx="533400" cy="147638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TextBox 11"/>
          <xdr:cNvSpPr txBox="1">
            <a:spLocks noChangeArrowheads="1"/>
          </xdr:cNvSpPr>
        </xdr:nvSpPr>
        <xdr:spPr bwMode="auto">
          <a:xfrm>
            <a:off x="6343650" y="4883150"/>
            <a:ext cx="845604" cy="3693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en-US" sz="1800">
                <a:latin typeface="Franklin Gothic Book"/>
              </a:rPr>
              <a:t>0.1 cfs</a:t>
            </a:r>
          </a:p>
        </xdr:txBody>
      </xdr:sp>
      <xdr:sp macro="" textlink="">
        <xdr:nvSpPr>
          <xdr:cNvPr id="13" name="TextBox 12"/>
          <xdr:cNvSpPr txBox="1">
            <a:spLocks noChangeArrowheads="1"/>
          </xdr:cNvSpPr>
        </xdr:nvSpPr>
        <xdr:spPr bwMode="auto">
          <a:xfrm>
            <a:off x="5842000" y="5867400"/>
            <a:ext cx="854621" cy="369332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en-US" sz="1800">
                <a:latin typeface="Franklin Gothic Book"/>
              </a:rPr>
              <a:t>0.4 cfs</a:t>
            </a:r>
          </a:p>
        </xdr:txBody>
      </xdr:sp>
    </xdr:grpSp>
    <xdr:clientData/>
  </xdr:twoCellAnchor>
  <xdr:twoCellAnchor editAs="oneCell">
    <xdr:from>
      <xdr:col>31</xdr:col>
      <xdr:colOff>501142</xdr:colOff>
      <xdr:row>8</xdr:row>
      <xdr:rowOff>76200</xdr:rowOff>
    </xdr:from>
    <xdr:to>
      <xdr:col>41</xdr:col>
      <xdr:colOff>673100</xdr:colOff>
      <xdr:row>43</xdr:row>
      <xdr:rowOff>158686</xdr:rowOff>
    </xdr:to>
    <xdr:pic>
      <xdr:nvPicPr>
        <xdr:cNvPr id="18" name="Picture 17" descr="PipeNet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50042" y="1117600"/>
          <a:ext cx="7156958" cy="50227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1:Y66"/>
  <sheetViews>
    <sheetView tabSelected="1" topLeftCell="U3" workbookViewId="0">
      <selection activeCell="Z47" sqref="Z47"/>
    </sheetView>
  </sheetViews>
  <sheetFormatPr baseColWidth="10" defaultColWidth="9.1640625" defaultRowHeight="10" x14ac:dyDescent="0"/>
  <cols>
    <col min="1" max="1" width="11.1640625" style="1" customWidth="1"/>
    <col min="2" max="2" width="4.33203125" style="1" customWidth="1"/>
    <col min="3" max="13" width="10.33203125" style="1" customWidth="1"/>
    <col min="14" max="20" width="10.1640625" style="1" customWidth="1"/>
    <col min="21" max="16384" width="9.1640625" style="1"/>
  </cols>
  <sheetData>
    <row r="1" spans="1:22">
      <c r="B1" s="1" t="s">
        <v>28</v>
      </c>
    </row>
    <row r="2" spans="1:22">
      <c r="A2" s="1" t="s">
        <v>0</v>
      </c>
      <c r="B2" s="1">
        <v>1</v>
      </c>
      <c r="C2" s="1" t="s">
        <v>27</v>
      </c>
    </row>
    <row r="3" spans="1:22">
      <c r="A3" s="1" t="s">
        <v>1</v>
      </c>
      <c r="B3" s="1">
        <f ca="1">IF(B2=0,0,B3+1)</f>
        <v>34</v>
      </c>
    </row>
    <row r="5" spans="1:22" ht="11" thickBot="1">
      <c r="A5" s="7"/>
      <c r="B5" s="8"/>
      <c r="C5" s="8"/>
      <c r="D5" s="8" t="s">
        <v>44</v>
      </c>
      <c r="E5" s="8"/>
      <c r="F5" s="8"/>
      <c r="O5" s="1" t="s">
        <v>43</v>
      </c>
    </row>
    <row r="6" spans="1:22" ht="11" thickBot="1">
      <c r="A6" s="16" t="s">
        <v>2</v>
      </c>
      <c r="B6" s="17"/>
      <c r="C6" s="18">
        <v>1</v>
      </c>
      <c r="D6" s="18">
        <v>2</v>
      </c>
      <c r="E6" s="18">
        <v>3</v>
      </c>
      <c r="F6" s="18">
        <v>4</v>
      </c>
      <c r="G6" s="18">
        <v>5</v>
      </c>
      <c r="H6" s="19">
        <v>6</v>
      </c>
      <c r="I6" s="18">
        <v>7</v>
      </c>
      <c r="J6" s="18">
        <v>8</v>
      </c>
      <c r="K6" s="18">
        <v>9</v>
      </c>
      <c r="L6" s="18">
        <v>10</v>
      </c>
      <c r="M6" s="18" t="s">
        <v>71</v>
      </c>
      <c r="N6" s="36">
        <v>1</v>
      </c>
      <c r="O6" s="18">
        <v>2</v>
      </c>
      <c r="P6" s="18">
        <v>3</v>
      </c>
      <c r="Q6" s="18">
        <v>4</v>
      </c>
      <c r="R6" s="18">
        <v>5</v>
      </c>
      <c r="S6" s="18">
        <v>6</v>
      </c>
      <c r="T6" s="18">
        <v>7</v>
      </c>
      <c r="U6" s="19">
        <v>8</v>
      </c>
      <c r="V6" s="16" t="s">
        <v>14</v>
      </c>
    </row>
    <row r="7" spans="1:22">
      <c r="A7" s="7" t="s">
        <v>15</v>
      </c>
      <c r="B7" s="8"/>
      <c r="C7" s="1">
        <v>10</v>
      </c>
      <c r="D7" s="1">
        <v>16</v>
      </c>
      <c r="E7" s="1">
        <v>6</v>
      </c>
      <c r="F7" s="1">
        <v>6</v>
      </c>
      <c r="G7" s="1">
        <v>8</v>
      </c>
      <c r="H7" s="1">
        <v>8</v>
      </c>
      <c r="I7" s="1">
        <v>8</v>
      </c>
      <c r="J7" s="1">
        <v>12</v>
      </c>
      <c r="K7" s="1">
        <v>8</v>
      </c>
      <c r="L7" s="1">
        <v>8</v>
      </c>
      <c r="M7" s="1">
        <v>9</v>
      </c>
      <c r="N7" s="4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6">
        <v>0</v>
      </c>
      <c r="V7" s="10" t="s">
        <v>45</v>
      </c>
    </row>
    <row r="8" spans="1:22">
      <c r="A8" s="7" t="s">
        <v>16</v>
      </c>
      <c r="B8" s="8"/>
      <c r="C8" s="8">
        <f>C7/12</f>
        <v>0.83333333333333337</v>
      </c>
      <c r="D8" s="8">
        <f t="shared" ref="D8:H8" si="0">D7/12</f>
        <v>1.3333333333333333</v>
      </c>
      <c r="E8" s="8">
        <f t="shared" si="0"/>
        <v>0.5</v>
      </c>
      <c r="F8" s="8">
        <f t="shared" si="0"/>
        <v>0.5</v>
      </c>
      <c r="G8" s="8">
        <f t="shared" si="0"/>
        <v>0.66666666666666663</v>
      </c>
      <c r="H8" s="8">
        <f t="shared" si="0"/>
        <v>0.66666666666666663</v>
      </c>
      <c r="I8" s="8">
        <f t="shared" ref="I8:L8" si="1">I7/12</f>
        <v>0.66666666666666663</v>
      </c>
      <c r="J8" s="8">
        <f t="shared" si="1"/>
        <v>1</v>
      </c>
      <c r="K8" s="8">
        <f t="shared" si="1"/>
        <v>0.66666666666666663</v>
      </c>
      <c r="L8" s="8">
        <f t="shared" si="1"/>
        <v>0.66666666666666663</v>
      </c>
      <c r="M8" s="8">
        <f t="shared" ref="M8" si="2">M7/12</f>
        <v>0.75</v>
      </c>
      <c r="N8" s="7"/>
      <c r="O8" s="8"/>
      <c r="P8" s="8"/>
      <c r="Q8" s="8"/>
      <c r="R8" s="8"/>
      <c r="S8" s="8"/>
      <c r="T8" s="8"/>
      <c r="U8" s="9"/>
      <c r="V8" s="11"/>
    </row>
    <row r="9" spans="1:22">
      <c r="A9" s="7" t="s">
        <v>20</v>
      </c>
      <c r="B9" s="8"/>
      <c r="C9" s="8">
        <f>0.25*PI()*C8^2</f>
        <v>0.54541539124822802</v>
      </c>
      <c r="D9" s="8">
        <f t="shared" ref="D9:H9" si="3">0.25*PI()*D8^2</f>
        <v>1.3962634015954636</v>
      </c>
      <c r="E9" s="8">
        <f t="shared" si="3"/>
        <v>0.19634954084936207</v>
      </c>
      <c r="F9" s="8">
        <f t="shared" si="3"/>
        <v>0.19634954084936207</v>
      </c>
      <c r="G9" s="8">
        <f t="shared" si="3"/>
        <v>0.3490658503988659</v>
      </c>
      <c r="H9" s="8">
        <f t="shared" si="3"/>
        <v>0.3490658503988659</v>
      </c>
      <c r="I9" s="8">
        <f t="shared" ref="I9:L9" si="4">0.25*PI()*I8^2</f>
        <v>0.3490658503988659</v>
      </c>
      <c r="J9" s="8">
        <f t="shared" si="4"/>
        <v>0.78539816339744828</v>
      </c>
      <c r="K9" s="8">
        <f t="shared" si="4"/>
        <v>0.3490658503988659</v>
      </c>
      <c r="L9" s="8">
        <f t="shared" si="4"/>
        <v>0.3490658503988659</v>
      </c>
      <c r="M9" s="8">
        <f t="shared" ref="M9" si="5">0.25*PI()*M8^2</f>
        <v>0.44178646691106466</v>
      </c>
      <c r="N9" s="7"/>
      <c r="O9" s="8"/>
      <c r="P9" s="8"/>
      <c r="Q9" s="8"/>
      <c r="R9" s="8"/>
      <c r="S9" s="8"/>
      <c r="T9" s="8"/>
      <c r="U9" s="9"/>
      <c r="V9" s="11"/>
    </row>
    <row r="10" spans="1:22">
      <c r="A10" s="7" t="s">
        <v>17</v>
      </c>
      <c r="B10" s="8"/>
      <c r="C10" s="1">
        <v>3000</v>
      </c>
      <c r="D10" s="1">
        <v>6000</v>
      </c>
      <c r="E10" s="1">
        <v>3000</v>
      </c>
      <c r="F10" s="1">
        <v>6000</v>
      </c>
      <c r="G10" s="1">
        <v>2500</v>
      </c>
      <c r="H10" s="1">
        <v>2000</v>
      </c>
      <c r="I10" s="1">
        <v>6500</v>
      </c>
      <c r="J10" s="1">
        <v>6000</v>
      </c>
      <c r="K10" s="1">
        <v>2000</v>
      </c>
      <c r="L10" s="1">
        <v>6500</v>
      </c>
      <c r="M10" s="1">
        <v>100</v>
      </c>
      <c r="N10" s="7"/>
      <c r="O10" s="8"/>
      <c r="P10" s="8"/>
      <c r="Q10" s="8"/>
      <c r="R10" s="8"/>
      <c r="S10" s="8"/>
      <c r="T10" s="8"/>
      <c r="U10" s="9"/>
      <c r="V10" s="11"/>
    </row>
    <row r="11" spans="1:22">
      <c r="A11" s="7" t="s">
        <v>18</v>
      </c>
      <c r="B11" s="8"/>
      <c r="C11" s="8">
        <v>1.0000000000000001E-5</v>
      </c>
      <c r="D11" s="8">
        <v>1.0000000000000001E-5</v>
      </c>
      <c r="E11" s="8">
        <v>1.0000000000000001E-5</v>
      </c>
      <c r="F11" s="8">
        <v>1.0000000000000001E-5</v>
      </c>
      <c r="G11" s="8">
        <v>1.0000000000000001E-5</v>
      </c>
      <c r="H11" s="8">
        <v>1.0000000000000001E-5</v>
      </c>
      <c r="I11" s="8">
        <v>1.0000000000000001E-5</v>
      </c>
      <c r="J11" s="8">
        <v>1.0000000000000001E-5</v>
      </c>
      <c r="K11" s="8">
        <v>1.0000000000000001E-5</v>
      </c>
      <c r="L11" s="8">
        <v>1.0000000000000001E-5</v>
      </c>
      <c r="M11" s="8">
        <v>1.0000000000000001E-5</v>
      </c>
      <c r="N11" s="7"/>
      <c r="O11" s="8"/>
      <c r="P11" s="8"/>
      <c r="Q11" s="8"/>
      <c r="R11" s="8"/>
      <c r="S11" s="8"/>
      <c r="T11" s="8"/>
      <c r="U11" s="9"/>
      <c r="V11" s="11"/>
    </row>
    <row r="12" spans="1:22" ht="11" thickBot="1">
      <c r="A12" s="13" t="s">
        <v>19</v>
      </c>
      <c r="B12" s="14"/>
      <c r="C12" s="14">
        <v>1.1E-5</v>
      </c>
      <c r="D12" s="14">
        <v>1.1E-5</v>
      </c>
      <c r="E12" s="14">
        <v>1.1E-5</v>
      </c>
      <c r="F12" s="14">
        <v>1.1E-5</v>
      </c>
      <c r="G12" s="14">
        <v>1.1E-5</v>
      </c>
      <c r="H12" s="14">
        <v>1.1E-5</v>
      </c>
      <c r="I12" s="14">
        <v>1.1E-5</v>
      </c>
      <c r="J12" s="14">
        <v>1.1E-5</v>
      </c>
      <c r="K12" s="14">
        <v>1.1E-5</v>
      </c>
      <c r="L12" s="14">
        <v>1.1E-5</v>
      </c>
      <c r="M12" s="14">
        <v>1.1E-5</v>
      </c>
      <c r="N12" s="7"/>
      <c r="O12" s="8"/>
      <c r="P12" s="8"/>
      <c r="Q12" s="8"/>
      <c r="R12" s="8"/>
      <c r="S12" s="8"/>
      <c r="T12" s="8"/>
      <c r="U12" s="9"/>
      <c r="V12" s="12"/>
    </row>
    <row r="13" spans="1:22" ht="11" thickBot="1">
      <c r="A13" s="4" t="s">
        <v>5</v>
      </c>
      <c r="B13" s="5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2</v>
      </c>
      <c r="J13" s="5">
        <v>3</v>
      </c>
      <c r="K13" s="5">
        <v>4</v>
      </c>
      <c r="L13" s="5">
        <v>5</v>
      </c>
      <c r="M13" s="5">
        <v>5</v>
      </c>
      <c r="N13" s="33">
        <v>100</v>
      </c>
      <c r="O13" s="34">
        <v>100</v>
      </c>
      <c r="P13" s="34">
        <v>100</v>
      </c>
      <c r="Q13" s="34">
        <v>100</v>
      </c>
      <c r="R13" s="34">
        <v>100</v>
      </c>
      <c r="S13" s="34">
        <v>100</v>
      </c>
      <c r="T13" s="34">
        <v>100</v>
      </c>
      <c r="U13" s="35">
        <v>100</v>
      </c>
      <c r="V13" s="10" t="s">
        <v>46</v>
      </c>
    </row>
    <row r="14" spans="1:22" ht="11" thickBot="1">
      <c r="A14" s="13" t="s">
        <v>6</v>
      </c>
      <c r="B14" s="14"/>
      <c r="C14" s="38">
        <f ca="1">IF($B$3=0,C13,C66)</f>
        <v>0.92503564527814841</v>
      </c>
      <c r="D14" s="39">
        <f ca="1">IF($B$3=0,D13,D66)</f>
        <v>2.0749643547218506</v>
      </c>
      <c r="E14" s="39">
        <f ca="1">IF($B$3=0,E13,E66)</f>
        <v>0.32860214875320209</v>
      </c>
      <c r="F14" s="39">
        <f ca="1">IF($B$3=0,F13,F66)</f>
        <v>0.21567106558774987</v>
      </c>
      <c r="G14" s="39">
        <f ca="1">IF($B$3=0,G13,G66)</f>
        <v>0.70936457969039857</v>
      </c>
      <c r="H14" s="39">
        <f ca="1">IF($B$3=0,H13,H66)</f>
        <v>0.29063542030960193</v>
      </c>
      <c r="I14" s="39">
        <f ca="1">IF($B$3=0,I13,I66)</f>
        <v>0.20936457969039857</v>
      </c>
      <c r="J14" s="39">
        <f ca="1">IF($B$3=0,J13,J66)</f>
        <v>1.7463622059686486</v>
      </c>
      <c r="K14" s="39">
        <f ca="1">IF($B$3=0,K13,K66)</f>
        <v>0.25363779403135006</v>
      </c>
      <c r="L14" s="39">
        <f ca="1">IF($B$3=0,L13,L66)</f>
        <v>0.25363779403135006</v>
      </c>
      <c r="M14" s="39">
        <f ca="1">IF($B$3=0,M13,M66)</f>
        <v>2.9999999999999991</v>
      </c>
      <c r="N14" s="40">
        <f ca="1">IF($B$3=0,N13,N66)</f>
        <v>98.721826241202407</v>
      </c>
      <c r="O14" s="41">
        <f ca="1">IF($B$3=0,O13,O66)</f>
        <v>95.984757609051869</v>
      </c>
      <c r="P14" s="41">
        <f ca="1">IF($B$3=0,P13,P66)</f>
        <v>91.859176532321584</v>
      </c>
      <c r="Q14" s="41">
        <f ca="1">IF($B$3=0,Q13,Q66)</f>
        <v>96.257586876176077</v>
      </c>
      <c r="R14" s="41">
        <f ca="1">IF($B$3=0,R13,R66)</f>
        <v>91.311361434870875</v>
      </c>
      <c r="S14" s="41">
        <f ca="1">IF($B$3=0,S13,S66)</f>
        <v>90.641415152870067</v>
      </c>
      <c r="T14" s="41">
        <f ca="1">IF($B$3=0,T13,T66)</f>
        <v>89.075160288975312</v>
      </c>
      <c r="U14" s="42">
        <f ca="1">IF($B$3=0,U13,U66)</f>
        <v>89.601325264480153</v>
      </c>
      <c r="V14" s="12" t="s">
        <v>47</v>
      </c>
    </row>
    <row r="15" spans="1:22">
      <c r="A15" s="1" t="s">
        <v>3</v>
      </c>
      <c r="C15" s="1">
        <f t="shared" ref="C15:H15" si="6">16*C10/(2*32.2*PI()*PI()*C8^5)</f>
        <v>187.91517591123122</v>
      </c>
      <c r="D15" s="1">
        <f t="shared" si="6"/>
        <v>35.841975385900746</v>
      </c>
      <c r="E15" s="1">
        <f t="shared" si="6"/>
        <v>2416.6046284880563</v>
      </c>
      <c r="F15" s="1">
        <f t="shared" si="6"/>
        <v>4833.2092569761126</v>
      </c>
      <c r="G15" s="1">
        <f t="shared" si="6"/>
        <v>477.89300514534324</v>
      </c>
      <c r="H15" s="1">
        <f t="shared" si="6"/>
        <v>382.3144041162746</v>
      </c>
      <c r="I15" s="1">
        <f t="shared" ref="I15:L15" si="7">16*I10/(2*32.2*PI()*PI()*I8^5)</f>
        <v>1242.5218133778924</v>
      </c>
      <c r="J15" s="1">
        <f t="shared" si="7"/>
        <v>151.03778928050352</v>
      </c>
      <c r="K15" s="1">
        <f t="shared" si="7"/>
        <v>382.3144041162746</v>
      </c>
      <c r="L15" s="1">
        <f t="shared" si="7"/>
        <v>1242.5218133778924</v>
      </c>
      <c r="M15" s="1">
        <f t="shared" ref="M15" si="8">16*M10/(2*32.2*PI()*PI()*M8^5)</f>
        <v>10.60786668197775</v>
      </c>
      <c r="N15" s="1">
        <f ca="1">N14-N7</f>
        <v>98.721826241202407</v>
      </c>
      <c r="O15" s="1">
        <f t="shared" ref="O15:U15" ca="1" si="9">O14-O7</f>
        <v>95.984757609051869</v>
      </c>
      <c r="P15" s="1">
        <f t="shared" ca="1" si="9"/>
        <v>91.859176532321584</v>
      </c>
      <c r="Q15" s="1">
        <f t="shared" ref="Q15" ca="1" si="10">Q14-Q7</f>
        <v>96.257586876176077</v>
      </c>
      <c r="R15" s="1">
        <f t="shared" ref="R15" ca="1" si="11">R14-R7</f>
        <v>91.311361434870875</v>
      </c>
      <c r="S15" s="1">
        <f t="shared" ref="S15" ca="1" si="12">S14-S7</f>
        <v>90.641415152870067</v>
      </c>
      <c r="T15" s="1">
        <f t="shared" ref="T15" ca="1" si="13">T14-T7</f>
        <v>89.075160288975312</v>
      </c>
      <c r="U15" s="1">
        <f t="shared" ca="1" si="9"/>
        <v>89.601325264480153</v>
      </c>
      <c r="V15" s="1" t="s">
        <v>52</v>
      </c>
    </row>
    <row r="16" spans="1:22">
      <c r="A16" s="1" t="s">
        <v>21</v>
      </c>
      <c r="C16" s="3">
        <f t="shared" ref="C16:H16" ca="1" si="14">C14/C9</f>
        <v>1.6960204279551558</v>
      </c>
      <c r="D16" s="3">
        <f t="shared" ca="1" si="14"/>
        <v>1.4860837520706036</v>
      </c>
      <c r="E16" s="3">
        <f t="shared" ca="1" si="14"/>
        <v>1.6735570011100931</v>
      </c>
      <c r="F16" s="3">
        <f t="shared" ca="1" si="14"/>
        <v>1.0984037174459762</v>
      </c>
      <c r="G16" s="3">
        <f t="shared" ca="1" si="14"/>
        <v>2.0321798276165697</v>
      </c>
      <c r="H16" s="3">
        <f t="shared" ca="1" si="14"/>
        <v>0.83260914803754804</v>
      </c>
      <c r="I16" s="3">
        <f t="shared" ref="I16:L16" ca="1" si="15">I14/I9</f>
        <v>0.59978533978951154</v>
      </c>
      <c r="J16" s="3">
        <f t="shared" ca="1" si="15"/>
        <v>2.2235374200702167</v>
      </c>
      <c r="K16" s="3">
        <f t="shared" ca="1" si="15"/>
        <v>0.72661875615024107</v>
      </c>
      <c r="L16" s="3">
        <f t="shared" ca="1" si="15"/>
        <v>0.72661875615024107</v>
      </c>
      <c r="M16" s="3">
        <f t="shared" ref="M16" ca="1" si="16">M14/M9</f>
        <v>6.7906109052541996</v>
      </c>
      <c r="N16" s="1">
        <f ca="1">14.7*N15/32.3</f>
        <v>44.929128351259301</v>
      </c>
      <c r="O16" s="1">
        <f t="shared" ref="O16:U16" ca="1" si="17">14.7*O15/32.3</f>
        <v>43.683465537246519</v>
      </c>
      <c r="P16" s="1">
        <f t="shared" ca="1" si="17"/>
        <v>41.80587910294512</v>
      </c>
      <c r="Q16" s="1">
        <f t="shared" ref="Q16" ca="1" si="18">14.7*Q15/32.3</f>
        <v>43.807632417330908</v>
      </c>
      <c r="R16" s="1">
        <f t="shared" ref="R16" ca="1" si="19">14.7*R15/32.3</f>
        <v>41.556563872835966</v>
      </c>
      <c r="S16" s="1">
        <f t="shared" ref="S16" ca="1" si="20">14.7*S15/32.3</f>
        <v>41.251665719727242</v>
      </c>
      <c r="T16" s="1">
        <f t="shared" ref="T16" ca="1" si="21">14.7*T15/32.3</f>
        <v>40.538850038635822</v>
      </c>
      <c r="U16" s="1">
        <f t="shared" ca="1" si="17"/>
        <v>40.778312117271156</v>
      </c>
      <c r="V16" s="1" t="s">
        <v>53</v>
      </c>
    </row>
    <row r="17" spans="1:25">
      <c r="A17" s="1" t="s">
        <v>7</v>
      </c>
      <c r="C17" s="3">
        <f ca="1">1+ABS(C16)*C8/C12</f>
        <v>128487.3960572088</v>
      </c>
      <c r="D17" s="3">
        <f t="shared" ref="D17:H17" ca="1" si="22">1+ABS(D16)*D8/D12</f>
        <v>180132.36388734588</v>
      </c>
      <c r="E17" s="3">
        <f t="shared" ca="1" si="22"/>
        <v>76071.772777731501</v>
      </c>
      <c r="F17" s="3">
        <f t="shared" ca="1" si="22"/>
        <v>49928.441702089825</v>
      </c>
      <c r="G17" s="3">
        <f t="shared" ca="1" si="22"/>
        <v>123163.41379494363</v>
      </c>
      <c r="H17" s="3">
        <f t="shared" ca="1" si="22"/>
        <v>50462.160487124122</v>
      </c>
      <c r="I17" s="3">
        <f t="shared" ref="I17" ca="1" si="23">1+ABS(I16)*I8/I12</f>
        <v>36351.626653909785</v>
      </c>
      <c r="J17" s="3">
        <f t="shared" ref="J17" ca="1" si="24">1+ABS(J16)*J8/J12</f>
        <v>202140.76546092879</v>
      </c>
      <c r="K17" s="3">
        <f t="shared" ref="K17" ca="1" si="25">1+ABS(K16)*K8/K12</f>
        <v>44038.500372741881</v>
      </c>
      <c r="L17" s="3">
        <f t="shared" ref="L17:M17" ca="1" si="26">1+ABS(L16)*L8/L12</f>
        <v>44038.500372741881</v>
      </c>
      <c r="M17" s="3">
        <f t="shared" ca="1" si="26"/>
        <v>462997.19808551366</v>
      </c>
    </row>
    <row r="18" spans="1:25">
      <c r="A18" s="1" t="s">
        <v>4</v>
      </c>
      <c r="C18" s="1">
        <f t="shared" ref="C18:H18" ca="1" si="27">0.25/(LOG10((C11/3.7*C8) + (5.74/C17^(0.9)) ))^2</f>
        <v>1.7021857362381407E-2</v>
      </c>
      <c r="D18" s="1">
        <f t="shared" ca="1" si="27"/>
        <v>1.5968703221663855E-2</v>
      </c>
      <c r="E18" s="1">
        <f t="shared" ca="1" si="27"/>
        <v>1.8955163419559717E-2</v>
      </c>
      <c r="F18" s="1">
        <f t="shared" ca="1" si="27"/>
        <v>2.0788028688222559E-2</v>
      </c>
      <c r="G18" s="1">
        <f t="shared" ca="1" si="27"/>
        <v>1.7155978585506864E-2</v>
      </c>
      <c r="H18" s="1">
        <f t="shared" ca="1" si="27"/>
        <v>2.0745415720530503E-2</v>
      </c>
      <c r="I18" s="1">
        <f t="shared" ref="I18:L18" ca="1" si="28">0.25/(LOG10((I11/3.7*I8) + (5.74/I17^(0.9)) ))^2</f>
        <v>2.2358974686325171E-2</v>
      </c>
      <c r="J18" s="1">
        <f t="shared" ca="1" si="28"/>
        <v>1.55925409832525E-2</v>
      </c>
      <c r="K18" s="1">
        <f t="shared" ca="1" si="28"/>
        <v>2.1393091300448017E-2</v>
      </c>
      <c r="L18" s="1">
        <f t="shared" ca="1" si="28"/>
        <v>2.1393091300448017E-2</v>
      </c>
      <c r="M18" s="1">
        <f t="shared" ref="M18" ca="1" si="29">0.25/(LOG10((M11/3.7*M8) + (5.74/M17^(0.9)) ))^2</f>
        <v>1.3388111935300744E-2</v>
      </c>
    </row>
    <row r="19" spans="1:25">
      <c r="A19" s="1" t="s">
        <v>8</v>
      </c>
      <c r="C19" s="1">
        <f t="shared" ref="C19:H19" ca="1" si="30">C18*C15*ABS(C14)</f>
        <v>2.9588794388587605</v>
      </c>
      <c r="D19" s="1">
        <f t="shared" ca="1" si="30"/>
        <v>1.1876055741471947</v>
      </c>
      <c r="E19" s="1">
        <f t="shared" ca="1" si="30"/>
        <v>15.052323203954893</v>
      </c>
      <c r="F19" s="1">
        <f t="shared" ca="1" si="30"/>
        <v>21.669095829179568</v>
      </c>
      <c r="G19" s="1">
        <f t="shared" ca="1" si="30"/>
        <v>5.8158831007555003</v>
      </c>
      <c r="H19" s="1">
        <f t="shared" ca="1" si="30"/>
        <v>2.3051083531411063</v>
      </c>
      <c r="I19" s="1">
        <f t="shared" ref="I19" ca="1" si="31">I18*I15*ABS(I14)</f>
        <v>5.8164649541473272</v>
      </c>
      <c r="J19" s="1">
        <f t="shared" ref="J19" ca="1" si="32">J18*J15*ABS(J14)</f>
        <v>4.1127928750766225</v>
      </c>
      <c r="K19" s="1">
        <f t="shared" ref="K19" ca="1" si="33">K18*K15*ABS(K14)</f>
        <v>2.0744748443237095</v>
      </c>
      <c r="L19" s="1">
        <f t="shared" ref="L19:M19" ca="1" si="34">L18*L15*ABS(L14)</f>
        <v>6.7420432440520566</v>
      </c>
      <c r="M19" s="1">
        <f t="shared" ca="1" si="34"/>
        <v>0.42605791959919609</v>
      </c>
    </row>
    <row r="20" spans="1:25">
      <c r="A20" s="1" t="s">
        <v>72</v>
      </c>
      <c r="C20" s="1">
        <f ca="1">C19*C14</f>
        <v>2.7370689510249591</v>
      </c>
      <c r="D20" s="1">
        <f t="shared" ref="D20:M20" ca="1" si="35">D19*D14</f>
        <v>2.4642392338244066</v>
      </c>
      <c r="E20" s="1">
        <f t="shared" ca="1" si="35"/>
        <v>4.9462257485472616</v>
      </c>
      <c r="F20" s="1">
        <f t="shared" ca="1" si="35"/>
        <v>4.6733969878022235</v>
      </c>
      <c r="G20" s="1">
        <f t="shared" ca="1" si="35"/>
        <v>4.1255814712959173</v>
      </c>
      <c r="H20" s="1">
        <f t="shared" ca="1" si="35"/>
        <v>0.66994613507433975</v>
      </c>
      <c r="I20" s="1">
        <f t="shared" ca="1" si="35"/>
        <v>1.2177617404089884</v>
      </c>
      <c r="J20" s="1">
        <f t="shared" ca="1" si="35"/>
        <v>7.1824260380109513</v>
      </c>
      <c r="K20" s="1">
        <f t="shared" ca="1" si="35"/>
        <v>0.52616522328779403</v>
      </c>
      <c r="L20" s="1">
        <f t="shared" ca="1" si="35"/>
        <v>1.7100369756853306</v>
      </c>
      <c r="M20" s="1">
        <f t="shared" ca="1" si="35"/>
        <v>1.2781737587975879</v>
      </c>
    </row>
    <row r="21" spans="1:25" ht="11" thickBot="1"/>
    <row r="22" spans="1:25">
      <c r="A22" s="4"/>
      <c r="B22" s="5"/>
      <c r="C22" s="20" t="s">
        <v>22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5"/>
      <c r="O22" s="5"/>
      <c r="P22" s="5"/>
      <c r="Q22" s="5"/>
      <c r="R22" s="5"/>
      <c r="S22" s="5"/>
      <c r="T22" s="5"/>
      <c r="U22" s="6"/>
    </row>
    <row r="23" spans="1:25" s="2" customFormat="1" ht="43" thickBot="1">
      <c r="A23" s="21"/>
      <c r="B23" s="22"/>
      <c r="C23" s="22" t="s">
        <v>9</v>
      </c>
      <c r="D23" s="22" t="s">
        <v>10</v>
      </c>
      <c r="E23" s="22" t="s">
        <v>11</v>
      </c>
      <c r="F23" s="22" t="s">
        <v>12</v>
      </c>
      <c r="G23" s="22" t="s">
        <v>13</v>
      </c>
      <c r="H23" s="22" t="s">
        <v>38</v>
      </c>
      <c r="I23" s="22" t="s">
        <v>63</v>
      </c>
      <c r="J23" s="22" t="s">
        <v>64</v>
      </c>
      <c r="K23" s="22" t="s">
        <v>65</v>
      </c>
      <c r="L23" s="22" t="s">
        <v>66</v>
      </c>
      <c r="M23" s="22" t="s">
        <v>71</v>
      </c>
      <c r="N23" s="22" t="s">
        <v>34</v>
      </c>
      <c r="O23" s="22" t="s">
        <v>35</v>
      </c>
      <c r="P23" s="22" t="s">
        <v>36</v>
      </c>
      <c r="Q23" s="22" t="s">
        <v>37</v>
      </c>
      <c r="R23" s="22" t="s">
        <v>67</v>
      </c>
      <c r="S23" s="22" t="s">
        <v>68</v>
      </c>
      <c r="T23" s="22" t="s">
        <v>69</v>
      </c>
      <c r="U23" s="23" t="s">
        <v>70</v>
      </c>
      <c r="V23" s="2" t="s">
        <v>40</v>
      </c>
      <c r="W23" s="2" t="s">
        <v>50</v>
      </c>
      <c r="X23" s="2" t="s">
        <v>48</v>
      </c>
      <c r="Y23" s="2" t="s">
        <v>42</v>
      </c>
    </row>
    <row r="24" spans="1:25">
      <c r="A24" s="7" t="s">
        <v>14</v>
      </c>
      <c r="B24" s="4" t="s">
        <v>23</v>
      </c>
      <c r="C24" s="5">
        <v>-1</v>
      </c>
      <c r="D24" s="5">
        <v>-1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6">
        <v>1</v>
      </c>
      <c r="N24" s="4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6">
        <v>0</v>
      </c>
      <c r="V24" s="1">
        <v>0</v>
      </c>
      <c r="W24" s="1">
        <f t="array" aca="1" ref="W24:W42" ca="1">TRANSPOSE(C14:U14)</f>
        <v>0.92503564527814841</v>
      </c>
      <c r="X24" s="1">
        <f t="array" aca="1" ref="X24:X42" ca="1">MMULT(C24:U42,W24:W42)</f>
        <v>0</v>
      </c>
      <c r="Y24" s="37">
        <f ca="1">X24-V24</f>
        <v>0</v>
      </c>
    </row>
    <row r="25" spans="1:25">
      <c r="A25" s="7"/>
      <c r="B25" s="7" t="s">
        <v>24</v>
      </c>
      <c r="C25" s="8">
        <v>1</v>
      </c>
      <c r="D25" s="8">
        <v>0</v>
      </c>
      <c r="E25" s="8">
        <v>0</v>
      </c>
      <c r="F25" s="8">
        <v>-1</v>
      </c>
      <c r="G25" s="8">
        <v>-1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9">
        <v>0</v>
      </c>
      <c r="N25" s="7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9">
        <v>0</v>
      </c>
      <c r="V25" s="1">
        <v>0</v>
      </c>
      <c r="W25" s="1">
        <f ca="1"/>
        <v>2.0749643547218506</v>
      </c>
      <c r="X25" s="1">
        <f ca="1"/>
        <v>0</v>
      </c>
      <c r="Y25" s="37">
        <f t="shared" ref="Y25:Y42" ca="1" si="36">X25-V25</f>
        <v>0</v>
      </c>
    </row>
    <row r="26" spans="1:25">
      <c r="A26" s="7"/>
      <c r="B26" s="7" t="s">
        <v>25</v>
      </c>
      <c r="C26" s="8">
        <v>0</v>
      </c>
      <c r="D26" s="8">
        <v>0</v>
      </c>
      <c r="E26" s="8">
        <v>0</v>
      </c>
      <c r="F26" s="8">
        <v>0</v>
      </c>
      <c r="G26" s="8">
        <v>1</v>
      </c>
      <c r="H26" s="8">
        <v>0</v>
      </c>
      <c r="I26" s="8">
        <v>-1</v>
      </c>
      <c r="J26" s="8">
        <v>0</v>
      </c>
      <c r="K26" s="8">
        <v>0</v>
      </c>
      <c r="L26" s="8">
        <v>0</v>
      </c>
      <c r="M26" s="9">
        <v>0</v>
      </c>
      <c r="N26" s="7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9">
        <v>0</v>
      </c>
      <c r="V26" s="1">
        <v>0.5</v>
      </c>
      <c r="W26" s="1">
        <f ca="1"/>
        <v>0.32860214875320209</v>
      </c>
      <c r="X26" s="1">
        <f ca="1"/>
        <v>0.5</v>
      </c>
      <c r="Y26" s="37">
        <f t="shared" ca="1" si="36"/>
        <v>0</v>
      </c>
    </row>
    <row r="27" spans="1:25">
      <c r="A27" s="7"/>
      <c r="B27" s="7" t="s">
        <v>26</v>
      </c>
      <c r="C27" s="8">
        <v>0</v>
      </c>
      <c r="D27" s="8">
        <v>1</v>
      </c>
      <c r="E27" s="8">
        <v>-1</v>
      </c>
      <c r="F27" s="8">
        <v>0</v>
      </c>
      <c r="G27" s="8">
        <v>0</v>
      </c>
      <c r="H27" s="8">
        <v>0</v>
      </c>
      <c r="I27" s="8">
        <v>0</v>
      </c>
      <c r="J27" s="8">
        <v>-1</v>
      </c>
      <c r="K27" s="8">
        <v>0</v>
      </c>
      <c r="L27" s="8">
        <v>0</v>
      </c>
      <c r="M27" s="9">
        <v>0</v>
      </c>
      <c r="N27" s="7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9">
        <v>0</v>
      </c>
      <c r="V27" s="1">
        <v>0</v>
      </c>
      <c r="W27" s="1">
        <f ca="1"/>
        <v>0.21567106558774987</v>
      </c>
      <c r="X27" s="1">
        <f ca="1"/>
        <v>0</v>
      </c>
      <c r="Y27" s="37">
        <f t="shared" ca="1" si="36"/>
        <v>0</v>
      </c>
    </row>
    <row r="28" spans="1:25">
      <c r="A28" s="7"/>
      <c r="B28" s="7" t="s">
        <v>59</v>
      </c>
      <c r="C28" s="8">
        <v>0</v>
      </c>
      <c r="D28" s="8">
        <v>0</v>
      </c>
      <c r="E28" s="8">
        <v>1</v>
      </c>
      <c r="F28" s="8">
        <v>1</v>
      </c>
      <c r="G28" s="8">
        <v>0</v>
      </c>
      <c r="H28" s="8">
        <v>-1</v>
      </c>
      <c r="I28" s="8">
        <v>0</v>
      </c>
      <c r="J28" s="8">
        <v>0</v>
      </c>
      <c r="K28" s="8">
        <v>0</v>
      </c>
      <c r="L28" s="8">
        <v>-1</v>
      </c>
      <c r="M28" s="9">
        <v>0</v>
      </c>
      <c r="N28" s="7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9">
        <v>0</v>
      </c>
      <c r="V28" s="1">
        <v>0</v>
      </c>
      <c r="W28" s="1">
        <f ca="1"/>
        <v>0.70936457969039857</v>
      </c>
      <c r="X28" s="1">
        <f ca="1"/>
        <v>0</v>
      </c>
      <c r="Y28" s="37">
        <f t="shared" ca="1" si="36"/>
        <v>0</v>
      </c>
    </row>
    <row r="29" spans="1:25">
      <c r="A29" s="7"/>
      <c r="B29" s="7" t="s">
        <v>60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1</v>
      </c>
      <c r="I29" s="8">
        <v>1</v>
      </c>
      <c r="J29" s="8">
        <v>0</v>
      </c>
      <c r="K29" s="8">
        <v>0</v>
      </c>
      <c r="L29" s="8">
        <v>0</v>
      </c>
      <c r="M29" s="9">
        <v>0</v>
      </c>
      <c r="N29" s="7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9">
        <v>0</v>
      </c>
      <c r="V29" s="1">
        <v>0.5</v>
      </c>
      <c r="W29" s="1">
        <f ca="1"/>
        <v>0.29063542030960193</v>
      </c>
      <c r="X29" s="1">
        <f ca="1"/>
        <v>0.50000000000000044</v>
      </c>
      <c r="Y29" s="37">
        <f t="shared" ca="1" si="36"/>
        <v>0</v>
      </c>
    </row>
    <row r="30" spans="1:25">
      <c r="A30" s="7"/>
      <c r="B30" s="7" t="s">
        <v>62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1</v>
      </c>
      <c r="K30" s="8">
        <v>1</v>
      </c>
      <c r="L30" s="8">
        <v>0</v>
      </c>
      <c r="M30" s="9">
        <v>0</v>
      </c>
      <c r="N30" s="7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9">
        <v>0</v>
      </c>
      <c r="V30" s="1">
        <v>2</v>
      </c>
      <c r="W30" s="1">
        <f ca="1"/>
        <v>0.20936457969039857</v>
      </c>
      <c r="X30" s="1">
        <f ca="1"/>
        <v>1.9999999999999987</v>
      </c>
      <c r="Y30" s="37">
        <f t="shared" ca="1" si="36"/>
        <v>0</v>
      </c>
    </row>
    <row r="31" spans="1:25" ht="11" thickBot="1">
      <c r="A31" s="7"/>
      <c r="B31" s="13" t="s">
        <v>61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-1</v>
      </c>
      <c r="L31" s="14">
        <v>1</v>
      </c>
      <c r="M31" s="15">
        <v>0</v>
      </c>
      <c r="N31" s="13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5">
        <v>0</v>
      </c>
      <c r="V31" s="1">
        <v>0</v>
      </c>
      <c r="W31" s="1">
        <f ca="1"/>
        <v>1.7463622059686486</v>
      </c>
      <c r="X31" s="1">
        <f ca="1"/>
        <v>0</v>
      </c>
      <c r="Y31" s="37">
        <f t="shared" ca="1" si="36"/>
        <v>0</v>
      </c>
    </row>
    <row r="32" spans="1:25">
      <c r="A32" s="28" t="s">
        <v>2</v>
      </c>
      <c r="B32" s="25" t="s">
        <v>29</v>
      </c>
      <c r="C32" s="26">
        <f ca="1">-C19</f>
        <v>-2.9588794388587605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7">
        <v>0</v>
      </c>
      <c r="N32" s="25">
        <f t="array" ref="N32:U42">-TRANSPOSE(C24:M31)</f>
        <v>1</v>
      </c>
      <c r="O32" s="26">
        <v>-1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7">
        <v>0</v>
      </c>
      <c r="V32" s="1">
        <v>0</v>
      </c>
      <c r="W32" s="1">
        <f ca="1"/>
        <v>0.25363779403135006</v>
      </c>
      <c r="X32" s="1">
        <f ca="1"/>
        <v>-4.8000600827435846E-8</v>
      </c>
      <c r="Y32" s="37">
        <f t="shared" ca="1" si="36"/>
        <v>-4.8000600827435846E-8</v>
      </c>
    </row>
    <row r="33" spans="1:25">
      <c r="A33" s="28"/>
      <c r="B33" s="28" t="s">
        <v>30</v>
      </c>
      <c r="C33" s="24">
        <v>0</v>
      </c>
      <c r="D33" s="24">
        <f ca="1">-D19</f>
        <v>-1.1876055741471947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9">
        <v>0</v>
      </c>
      <c r="N33" s="28">
        <v>1</v>
      </c>
      <c r="O33" s="24">
        <v>0</v>
      </c>
      <c r="P33" s="24">
        <v>0</v>
      </c>
      <c r="Q33" s="24">
        <v>-1</v>
      </c>
      <c r="R33" s="24">
        <v>0</v>
      </c>
      <c r="S33" s="24">
        <v>0</v>
      </c>
      <c r="T33" s="24">
        <v>0</v>
      </c>
      <c r="U33" s="29">
        <v>0</v>
      </c>
      <c r="V33" s="1">
        <v>0</v>
      </c>
      <c r="W33" s="1">
        <f ca="1"/>
        <v>0.25363779403135006</v>
      </c>
      <c r="X33" s="1">
        <f ca="1"/>
        <v>2.1157305241104041E-8</v>
      </c>
      <c r="Y33" s="37">
        <f t="shared" ca="1" si="36"/>
        <v>2.1157305241104041E-8</v>
      </c>
    </row>
    <row r="34" spans="1:25">
      <c r="A34" s="28"/>
      <c r="B34" s="28" t="s">
        <v>31</v>
      </c>
      <c r="C34" s="24">
        <v>0</v>
      </c>
      <c r="D34" s="24">
        <v>0</v>
      </c>
      <c r="E34" s="24">
        <f ca="1">-E19</f>
        <v>-15.052323203954893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9">
        <v>0</v>
      </c>
      <c r="N34" s="28">
        <v>0</v>
      </c>
      <c r="O34" s="24">
        <v>0</v>
      </c>
      <c r="P34" s="24">
        <v>0</v>
      </c>
      <c r="Q34" s="24">
        <v>1</v>
      </c>
      <c r="R34" s="24">
        <v>-1</v>
      </c>
      <c r="S34" s="24">
        <v>0</v>
      </c>
      <c r="T34" s="24">
        <v>0</v>
      </c>
      <c r="U34" s="29">
        <v>0</v>
      </c>
      <c r="V34" s="1">
        <v>0</v>
      </c>
      <c r="W34" s="1">
        <f ca="1"/>
        <v>2.9999999999999991</v>
      </c>
      <c r="X34" s="1">
        <f ca="1"/>
        <v>3.4015901917427982E-7</v>
      </c>
      <c r="Y34" s="37">
        <f t="shared" ca="1" si="36"/>
        <v>3.4015901917427982E-7</v>
      </c>
    </row>
    <row r="35" spans="1:25">
      <c r="A35" s="28"/>
      <c r="B35" s="28" t="s">
        <v>32</v>
      </c>
      <c r="C35" s="24">
        <v>0</v>
      </c>
      <c r="D35" s="24">
        <v>0</v>
      </c>
      <c r="E35" s="24">
        <v>0</v>
      </c>
      <c r="F35" s="24">
        <f ca="1">-F19</f>
        <v>-21.669095829179568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9">
        <v>0</v>
      </c>
      <c r="N35" s="28">
        <v>0</v>
      </c>
      <c r="O35" s="24">
        <v>1</v>
      </c>
      <c r="P35" s="24">
        <v>0</v>
      </c>
      <c r="Q35" s="24">
        <v>0</v>
      </c>
      <c r="R35" s="24">
        <v>-1</v>
      </c>
      <c r="S35" s="24">
        <v>0</v>
      </c>
      <c r="T35" s="24">
        <v>0</v>
      </c>
      <c r="U35" s="29">
        <v>0</v>
      </c>
      <c r="V35" s="1">
        <v>0</v>
      </c>
      <c r="W35" s="1">
        <f ca="1"/>
        <v>98.721826241202407</v>
      </c>
      <c r="X35" s="1">
        <f ca="1"/>
        <v>-2.9185511607465742E-7</v>
      </c>
      <c r="Y35" s="37">
        <f t="shared" ca="1" si="36"/>
        <v>-2.9185511607465742E-7</v>
      </c>
    </row>
    <row r="36" spans="1:25">
      <c r="A36" s="28"/>
      <c r="B36" s="28" t="s">
        <v>33</v>
      </c>
      <c r="C36" s="24">
        <v>0</v>
      </c>
      <c r="D36" s="24">
        <v>0</v>
      </c>
      <c r="E36" s="24">
        <v>0</v>
      </c>
      <c r="F36" s="24">
        <v>0</v>
      </c>
      <c r="G36" s="24">
        <f ca="1">-G19</f>
        <v>-5.8158831007555003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9">
        <v>0</v>
      </c>
      <c r="N36" s="28">
        <v>0</v>
      </c>
      <c r="O36" s="24">
        <v>1</v>
      </c>
      <c r="P36" s="24">
        <v>-1</v>
      </c>
      <c r="Q36" s="24">
        <v>0</v>
      </c>
      <c r="R36" s="24">
        <v>0</v>
      </c>
      <c r="S36" s="24">
        <v>0</v>
      </c>
      <c r="T36" s="24">
        <v>0</v>
      </c>
      <c r="U36" s="29">
        <v>0</v>
      </c>
      <c r="V36" s="1">
        <v>0</v>
      </c>
      <c r="W36" s="1">
        <f ca="1"/>
        <v>95.984757609051869</v>
      </c>
      <c r="X36" s="1">
        <f ca="1"/>
        <v>-7.1867987117002485E-9</v>
      </c>
      <c r="Y36" s="37">
        <f t="shared" ca="1" si="36"/>
        <v>-7.1867987117002485E-9</v>
      </c>
    </row>
    <row r="37" spans="1:25">
      <c r="A37" s="28"/>
      <c r="B37" s="28" t="s">
        <v>39</v>
      </c>
      <c r="C37" s="24">
        <v>0</v>
      </c>
      <c r="D37" s="24">
        <v>0</v>
      </c>
      <c r="E37" s="24">
        <v>0</v>
      </c>
      <c r="F37" s="24">
        <v>0</v>
      </c>
      <c r="G37" s="24">
        <v>0</v>
      </c>
      <c r="H37" s="24">
        <f ca="1">-H19</f>
        <v>-2.3051083531411063</v>
      </c>
      <c r="I37" s="24">
        <v>0</v>
      </c>
      <c r="J37" s="24">
        <v>0</v>
      </c>
      <c r="K37" s="24">
        <v>0</v>
      </c>
      <c r="L37" s="24">
        <v>0</v>
      </c>
      <c r="M37" s="29">
        <v>0</v>
      </c>
      <c r="N37" s="28">
        <v>0</v>
      </c>
      <c r="O37" s="24">
        <v>0</v>
      </c>
      <c r="P37" s="24">
        <v>0</v>
      </c>
      <c r="Q37" s="24">
        <v>0</v>
      </c>
      <c r="R37" s="24">
        <v>1</v>
      </c>
      <c r="S37" s="24">
        <v>-1</v>
      </c>
      <c r="T37" s="24">
        <v>0</v>
      </c>
      <c r="U37" s="29">
        <v>0</v>
      </c>
      <c r="V37" s="1">
        <v>0</v>
      </c>
      <c r="W37" s="1">
        <f ca="1"/>
        <v>91.859176532321584</v>
      </c>
      <c r="X37" s="1">
        <f ca="1"/>
        <v>-2.4474786641803803E-9</v>
      </c>
      <c r="Y37" s="37">
        <f t="shared" ca="1" si="36"/>
        <v>-2.4474786641803803E-9</v>
      </c>
    </row>
    <row r="38" spans="1:25">
      <c r="A38" s="28"/>
      <c r="B38" s="28" t="s">
        <v>55</v>
      </c>
      <c r="C38" s="24">
        <v>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f ca="1">-I19</f>
        <v>-5.8164649541473272</v>
      </c>
      <c r="J38" s="24">
        <v>0</v>
      </c>
      <c r="K38" s="24">
        <v>0</v>
      </c>
      <c r="L38" s="24">
        <v>0</v>
      </c>
      <c r="M38" s="29">
        <v>0</v>
      </c>
      <c r="N38" s="28">
        <v>0</v>
      </c>
      <c r="O38" s="24">
        <v>0</v>
      </c>
      <c r="P38" s="24">
        <v>1</v>
      </c>
      <c r="Q38" s="24">
        <v>0</v>
      </c>
      <c r="R38" s="24">
        <v>0</v>
      </c>
      <c r="S38" s="24">
        <v>-1</v>
      </c>
      <c r="T38" s="24">
        <v>0</v>
      </c>
      <c r="U38" s="29">
        <v>0</v>
      </c>
      <c r="V38" s="1">
        <v>0</v>
      </c>
      <c r="W38" s="1">
        <f ca="1"/>
        <v>96.257586876176077</v>
      </c>
      <c r="X38" s="1">
        <f ca="1"/>
        <v>1.1651934528345009E-8</v>
      </c>
      <c r="Y38" s="37">
        <f t="shared" ca="1" si="36"/>
        <v>1.1651934528345009E-8</v>
      </c>
    </row>
    <row r="39" spans="1:25">
      <c r="A39" s="28"/>
      <c r="B39" s="28" t="s">
        <v>56</v>
      </c>
      <c r="C39" s="24">
        <v>0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f ca="1">-J19</f>
        <v>-4.1127928750766225</v>
      </c>
      <c r="K39" s="24">
        <v>0</v>
      </c>
      <c r="L39" s="24">
        <v>0</v>
      </c>
      <c r="M39" s="29">
        <v>0</v>
      </c>
      <c r="N39" s="28">
        <v>0</v>
      </c>
      <c r="O39" s="24">
        <v>0</v>
      </c>
      <c r="P39" s="24">
        <v>0</v>
      </c>
      <c r="Q39" s="24">
        <v>1</v>
      </c>
      <c r="R39" s="24">
        <v>0</v>
      </c>
      <c r="S39" s="24">
        <v>0</v>
      </c>
      <c r="T39" s="24">
        <v>-1</v>
      </c>
      <c r="U39" s="29">
        <v>0</v>
      </c>
      <c r="V39" s="1">
        <v>0</v>
      </c>
      <c r="W39" s="1">
        <f ca="1"/>
        <v>91.311361434870875</v>
      </c>
      <c r="X39" s="1">
        <f ca="1"/>
        <v>-1.4797961966905859E-8</v>
      </c>
      <c r="Y39" s="37">
        <f t="shared" ca="1" si="36"/>
        <v>-1.4797961966905859E-8</v>
      </c>
    </row>
    <row r="40" spans="1:25">
      <c r="A40" s="28"/>
      <c r="B40" s="28" t="s">
        <v>57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f ca="1">-K19</f>
        <v>-2.0744748443237095</v>
      </c>
      <c r="L40" s="24">
        <v>0</v>
      </c>
      <c r="M40" s="29">
        <v>0</v>
      </c>
      <c r="N40" s="28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-1</v>
      </c>
      <c r="U40" s="29">
        <v>1</v>
      </c>
      <c r="V40" s="1">
        <v>0</v>
      </c>
      <c r="W40" s="1">
        <f ca="1"/>
        <v>90.641415152870067</v>
      </c>
      <c r="X40" s="1">
        <f ca="1"/>
        <v>2.3454461484107014E-8</v>
      </c>
      <c r="Y40" s="37">
        <f t="shared" ca="1" si="36"/>
        <v>2.3454461484107014E-8</v>
      </c>
    </row>
    <row r="41" spans="1:25">
      <c r="A41" s="28"/>
      <c r="B41" s="28" t="s">
        <v>58</v>
      </c>
      <c r="C41" s="24">
        <v>0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ca="1">-L19</f>
        <v>-6.7420432440520566</v>
      </c>
      <c r="M41" s="29">
        <v>0</v>
      </c>
      <c r="N41" s="28">
        <v>0</v>
      </c>
      <c r="O41" s="24">
        <v>0</v>
      </c>
      <c r="P41" s="24">
        <v>0</v>
      </c>
      <c r="Q41" s="24">
        <v>0</v>
      </c>
      <c r="R41" s="24">
        <v>1</v>
      </c>
      <c r="S41" s="24">
        <v>0</v>
      </c>
      <c r="T41" s="24">
        <v>0</v>
      </c>
      <c r="U41" s="29">
        <v>-1</v>
      </c>
      <c r="V41" s="1">
        <v>0</v>
      </c>
      <c r="W41" s="1">
        <f ca="1"/>
        <v>89.075160288975312</v>
      </c>
      <c r="X41" s="1">
        <f ca="1"/>
        <v>7.6226967848924687E-8</v>
      </c>
      <c r="Y41" s="37">
        <f t="shared" ca="1" si="36"/>
        <v>7.6226967848924687E-8</v>
      </c>
    </row>
    <row r="42" spans="1:25" ht="11" thickBot="1">
      <c r="A42" s="30"/>
      <c r="B42" s="30" t="s">
        <v>71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2">
        <f ca="1">-M19</f>
        <v>-0.42605791959919609</v>
      </c>
      <c r="N42" s="30">
        <v>-1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2">
        <v>0</v>
      </c>
      <c r="V42" s="1">
        <v>-100</v>
      </c>
      <c r="W42" s="1">
        <f ca="1"/>
        <v>89.601325264480153</v>
      </c>
      <c r="X42" s="1">
        <f ca="1"/>
        <v>-100</v>
      </c>
      <c r="Y42" s="37">
        <f t="shared" ca="1" si="36"/>
        <v>0</v>
      </c>
    </row>
    <row r="43" spans="1:25">
      <c r="A43" s="4"/>
      <c r="B43" s="5"/>
      <c r="C43" s="20" t="s">
        <v>41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5"/>
      <c r="O43" s="5"/>
      <c r="P43" s="5"/>
      <c r="Q43" s="5"/>
      <c r="R43" s="5"/>
      <c r="S43" s="5"/>
      <c r="T43" s="5"/>
      <c r="U43" s="6"/>
    </row>
    <row r="44" spans="1:25" ht="26" thickBot="1">
      <c r="A44" s="21"/>
      <c r="B44" s="22"/>
      <c r="C44" s="22" t="s">
        <v>9</v>
      </c>
      <c r="D44" s="22" t="s">
        <v>10</v>
      </c>
      <c r="E44" s="22" t="s">
        <v>11</v>
      </c>
      <c r="F44" s="22" t="s">
        <v>12</v>
      </c>
      <c r="G44" s="22" t="s">
        <v>13</v>
      </c>
      <c r="H44" s="22" t="s">
        <v>38</v>
      </c>
      <c r="I44" s="22" t="s">
        <v>63</v>
      </c>
      <c r="J44" s="22" t="s">
        <v>64</v>
      </c>
      <c r="K44" s="22" t="s">
        <v>65</v>
      </c>
      <c r="L44" s="22" t="s">
        <v>66</v>
      </c>
      <c r="M44" s="22" t="s">
        <v>71</v>
      </c>
      <c r="N44" s="22" t="s">
        <v>34</v>
      </c>
      <c r="O44" s="22" t="s">
        <v>35</v>
      </c>
      <c r="P44" s="22" t="s">
        <v>36</v>
      </c>
      <c r="Q44" s="22" t="s">
        <v>37</v>
      </c>
      <c r="R44" s="22" t="s">
        <v>67</v>
      </c>
      <c r="S44" s="22" t="s">
        <v>68</v>
      </c>
      <c r="T44" s="22" t="s">
        <v>69</v>
      </c>
      <c r="U44" s="23" t="s">
        <v>70</v>
      </c>
      <c r="V44" s="1" t="s">
        <v>49</v>
      </c>
      <c r="W44" s="1" t="s">
        <v>51</v>
      </c>
    </row>
    <row r="45" spans="1:25">
      <c r="A45" s="7" t="s">
        <v>14</v>
      </c>
      <c r="B45" s="4" t="s">
        <v>23</v>
      </c>
      <c r="C45" s="5">
        <f>C24</f>
        <v>-1</v>
      </c>
      <c r="D45" s="5">
        <f t="shared" ref="D45:L45" si="37">D24</f>
        <v>-1</v>
      </c>
      <c r="E45" s="5">
        <f t="shared" si="37"/>
        <v>0</v>
      </c>
      <c r="F45" s="5">
        <f t="shared" si="37"/>
        <v>0</v>
      </c>
      <c r="G45" s="5">
        <f t="shared" si="37"/>
        <v>0</v>
      </c>
      <c r="H45" s="5">
        <f t="shared" si="37"/>
        <v>0</v>
      </c>
      <c r="I45" s="5">
        <f t="shared" si="37"/>
        <v>0</v>
      </c>
      <c r="J45" s="5">
        <f t="shared" si="37"/>
        <v>0</v>
      </c>
      <c r="K45" s="5">
        <f t="shared" si="37"/>
        <v>0</v>
      </c>
      <c r="L45" s="5">
        <f t="shared" si="37"/>
        <v>0</v>
      </c>
      <c r="M45" s="6">
        <f t="shared" ref="M45" si="38">M24</f>
        <v>1</v>
      </c>
      <c r="N45" s="4">
        <f>N24</f>
        <v>0</v>
      </c>
      <c r="O45" s="5">
        <f t="shared" ref="O45:T45" si="39">O24</f>
        <v>0</v>
      </c>
      <c r="P45" s="5">
        <f t="shared" si="39"/>
        <v>0</v>
      </c>
      <c r="Q45" s="5">
        <f t="shared" si="39"/>
        <v>0</v>
      </c>
      <c r="R45" s="5">
        <f t="shared" si="39"/>
        <v>0</v>
      </c>
      <c r="S45" s="5">
        <f t="shared" si="39"/>
        <v>0</v>
      </c>
      <c r="T45" s="5">
        <f t="shared" si="39"/>
        <v>0</v>
      </c>
      <c r="U45" s="6">
        <f>U24</f>
        <v>0</v>
      </c>
      <c r="V45" s="1">
        <f t="array" aca="1" ref="V45:V63" ca="1">MMULT(MINVERSE(C45:U63),Y24:Y42)</f>
        <v>7.0156988433170694E-9</v>
      </c>
      <c r="W45" s="37">
        <f ca="1">W24-V45</f>
        <v>0.92503563826244961</v>
      </c>
    </row>
    <row r="46" spans="1:25">
      <c r="A46" s="7"/>
      <c r="B46" s="7" t="s">
        <v>24</v>
      </c>
      <c r="C46" s="8">
        <f t="shared" ref="C46:L52" si="40">C25</f>
        <v>1</v>
      </c>
      <c r="D46" s="8">
        <f t="shared" si="40"/>
        <v>0</v>
      </c>
      <c r="E46" s="8">
        <f t="shared" si="40"/>
        <v>0</v>
      </c>
      <c r="F46" s="8">
        <f t="shared" si="40"/>
        <v>-1</v>
      </c>
      <c r="G46" s="8">
        <f t="shared" si="40"/>
        <v>-1</v>
      </c>
      <c r="H46" s="8">
        <f t="shared" si="40"/>
        <v>0</v>
      </c>
      <c r="I46" s="8">
        <f t="shared" si="40"/>
        <v>0</v>
      </c>
      <c r="J46" s="8">
        <f t="shared" si="40"/>
        <v>0</v>
      </c>
      <c r="K46" s="8">
        <f t="shared" si="40"/>
        <v>0</v>
      </c>
      <c r="L46" s="8">
        <f t="shared" si="40"/>
        <v>0</v>
      </c>
      <c r="M46" s="9">
        <f t="shared" ref="M46" si="41">M25</f>
        <v>0</v>
      </c>
      <c r="N46" s="7">
        <f>N25</f>
        <v>0</v>
      </c>
      <c r="O46" s="8">
        <f t="shared" ref="O46:T46" si="42">O25</f>
        <v>0</v>
      </c>
      <c r="P46" s="8">
        <f t="shared" si="42"/>
        <v>0</v>
      </c>
      <c r="Q46" s="8">
        <f t="shared" si="42"/>
        <v>0</v>
      </c>
      <c r="R46" s="8">
        <f t="shared" si="42"/>
        <v>0</v>
      </c>
      <c r="S46" s="8">
        <f t="shared" si="42"/>
        <v>0</v>
      </c>
      <c r="T46" s="8">
        <f t="shared" si="42"/>
        <v>0</v>
      </c>
      <c r="U46" s="9">
        <f t="shared" ref="U46" si="43">U25</f>
        <v>0</v>
      </c>
      <c r="V46" s="1">
        <f ca="1"/>
        <v>-7.0156988433170653E-9</v>
      </c>
      <c r="W46" s="37">
        <f t="shared" ref="W46:W63" ca="1" si="44">W25-V46</f>
        <v>2.0749643617375493</v>
      </c>
    </row>
    <row r="47" spans="1:25">
      <c r="A47" s="7"/>
      <c r="B47" s="7" t="s">
        <v>25</v>
      </c>
      <c r="C47" s="8">
        <f t="shared" si="40"/>
        <v>0</v>
      </c>
      <c r="D47" s="8">
        <f t="shared" si="40"/>
        <v>0</v>
      </c>
      <c r="E47" s="8">
        <f t="shared" si="40"/>
        <v>0</v>
      </c>
      <c r="F47" s="8">
        <f t="shared" si="40"/>
        <v>0</v>
      </c>
      <c r="G47" s="8">
        <f t="shared" si="40"/>
        <v>1</v>
      </c>
      <c r="H47" s="8">
        <f t="shared" si="40"/>
        <v>0</v>
      </c>
      <c r="I47" s="8">
        <f t="shared" si="40"/>
        <v>-1</v>
      </c>
      <c r="J47" s="8">
        <f t="shared" si="40"/>
        <v>0</v>
      </c>
      <c r="K47" s="8">
        <f t="shared" si="40"/>
        <v>0</v>
      </c>
      <c r="L47" s="8">
        <f t="shared" si="40"/>
        <v>0</v>
      </c>
      <c r="M47" s="9">
        <f t="shared" ref="M47" si="45">M26</f>
        <v>0</v>
      </c>
      <c r="N47" s="7">
        <f>N26</f>
        <v>0</v>
      </c>
      <c r="O47" s="8">
        <f>O26</f>
        <v>0</v>
      </c>
      <c r="P47" s="8">
        <f>P26</f>
        <v>0</v>
      </c>
      <c r="Q47" s="8">
        <f>Q26</f>
        <v>0</v>
      </c>
      <c r="R47" s="8">
        <f>R26</f>
        <v>0</v>
      </c>
      <c r="S47" s="8">
        <f>S26</f>
        <v>0</v>
      </c>
      <c r="T47" s="8">
        <f>T26</f>
        <v>0</v>
      </c>
      <c r="U47" s="9">
        <f t="shared" ref="U47" si="46">U26</f>
        <v>0</v>
      </c>
      <c r="V47" s="1">
        <f ca="1"/>
        <v>-1.1365576294174421E-8</v>
      </c>
      <c r="W47" s="37">
        <f t="shared" ca="1" si="44"/>
        <v>0.32860216011877841</v>
      </c>
    </row>
    <row r="48" spans="1:25">
      <c r="A48" s="7"/>
      <c r="B48" s="7" t="s">
        <v>26</v>
      </c>
      <c r="C48" s="8">
        <f t="shared" si="40"/>
        <v>0</v>
      </c>
      <c r="D48" s="8">
        <f t="shared" si="40"/>
        <v>1</v>
      </c>
      <c r="E48" s="8">
        <f t="shared" si="40"/>
        <v>-1</v>
      </c>
      <c r="F48" s="8">
        <f t="shared" si="40"/>
        <v>0</v>
      </c>
      <c r="G48" s="8">
        <f t="shared" si="40"/>
        <v>0</v>
      </c>
      <c r="H48" s="8">
        <f t="shared" si="40"/>
        <v>0</v>
      </c>
      <c r="I48" s="8">
        <f t="shared" si="40"/>
        <v>0</v>
      </c>
      <c r="J48" s="8">
        <f t="shared" si="40"/>
        <v>-1</v>
      </c>
      <c r="K48" s="8">
        <f t="shared" si="40"/>
        <v>0</v>
      </c>
      <c r="L48" s="8">
        <f t="shared" si="40"/>
        <v>0</v>
      </c>
      <c r="M48" s="9">
        <f t="shared" ref="M48" si="47">M27</f>
        <v>0</v>
      </c>
      <c r="N48" s="7">
        <f>N27</f>
        <v>0</v>
      </c>
      <c r="O48" s="8">
        <f>O27</f>
        <v>0</v>
      </c>
      <c r="P48" s="8">
        <f>P27</f>
        <v>0</v>
      </c>
      <c r="Q48" s="8">
        <f>Q27</f>
        <v>0</v>
      </c>
      <c r="R48" s="8">
        <f>R27</f>
        <v>0</v>
      </c>
      <c r="S48" s="8">
        <f>S27</f>
        <v>0</v>
      </c>
      <c r="T48" s="8">
        <f>T27</f>
        <v>0</v>
      </c>
      <c r="U48" s="9">
        <f t="shared" ref="U48" si="48">U27</f>
        <v>0</v>
      </c>
      <c r="V48" s="1">
        <f ca="1"/>
        <v>6.9415560678519499E-9</v>
      </c>
      <c r="W48" s="37">
        <f t="shared" ca="1" si="44"/>
        <v>0.21567105864619379</v>
      </c>
    </row>
    <row r="49" spans="1:23">
      <c r="A49" s="7"/>
      <c r="B49" s="7" t="s">
        <v>59</v>
      </c>
      <c r="C49" s="8">
        <f t="shared" si="40"/>
        <v>0</v>
      </c>
      <c r="D49" s="8">
        <f t="shared" si="40"/>
        <v>0</v>
      </c>
      <c r="E49" s="8">
        <f t="shared" si="40"/>
        <v>1</v>
      </c>
      <c r="F49" s="8">
        <f t="shared" si="40"/>
        <v>1</v>
      </c>
      <c r="G49" s="8">
        <f t="shared" si="40"/>
        <v>0</v>
      </c>
      <c r="H49" s="8">
        <f t="shared" si="40"/>
        <v>-1</v>
      </c>
      <c r="I49" s="8">
        <f t="shared" si="40"/>
        <v>0</v>
      </c>
      <c r="J49" s="8">
        <f t="shared" si="40"/>
        <v>0</v>
      </c>
      <c r="K49" s="8">
        <f t="shared" si="40"/>
        <v>0</v>
      </c>
      <c r="L49" s="8">
        <f t="shared" si="40"/>
        <v>-1</v>
      </c>
      <c r="M49" s="9">
        <f t="shared" ref="M49" si="49">M28</f>
        <v>0</v>
      </c>
      <c r="N49" s="7">
        <f>N28</f>
        <v>0</v>
      </c>
      <c r="O49" s="8">
        <f>O28</f>
        <v>0</v>
      </c>
      <c r="P49" s="8">
        <f>P28</f>
        <v>0</v>
      </c>
      <c r="Q49" s="8">
        <f>Q28</f>
        <v>0</v>
      </c>
      <c r="R49" s="8">
        <f>R28</f>
        <v>0</v>
      </c>
      <c r="S49" s="8">
        <f>S28</f>
        <v>0</v>
      </c>
      <c r="T49" s="8">
        <f>T28</f>
        <v>0</v>
      </c>
      <c r="U49" s="9">
        <f t="shared" ref="U49" si="50">U28</f>
        <v>0</v>
      </c>
      <c r="V49" s="1">
        <f ca="1"/>
        <v>7.4142775465118147E-11</v>
      </c>
      <c r="W49" s="37">
        <f t="shared" ca="1" si="44"/>
        <v>0.70936457961625576</v>
      </c>
    </row>
    <row r="50" spans="1:23">
      <c r="A50" s="7"/>
      <c r="B50" s="7" t="s">
        <v>60</v>
      </c>
      <c r="C50" s="8">
        <f t="shared" si="40"/>
        <v>0</v>
      </c>
      <c r="D50" s="8">
        <f t="shared" si="40"/>
        <v>0</v>
      </c>
      <c r="E50" s="8">
        <f t="shared" si="40"/>
        <v>0</v>
      </c>
      <c r="F50" s="8">
        <f t="shared" si="40"/>
        <v>0</v>
      </c>
      <c r="G50" s="8">
        <f t="shared" si="40"/>
        <v>0</v>
      </c>
      <c r="H50" s="8">
        <f t="shared" si="40"/>
        <v>1</v>
      </c>
      <c r="I50" s="8">
        <f t="shared" si="40"/>
        <v>1</v>
      </c>
      <c r="J50" s="8">
        <f t="shared" si="40"/>
        <v>0</v>
      </c>
      <c r="K50" s="8">
        <f t="shared" si="40"/>
        <v>0</v>
      </c>
      <c r="L50" s="8">
        <f t="shared" si="40"/>
        <v>0</v>
      </c>
      <c r="M50" s="9">
        <f t="shared" ref="M50" si="51">M29</f>
        <v>0</v>
      </c>
      <c r="N50" s="7">
        <f>N29</f>
        <v>0</v>
      </c>
      <c r="O50" s="8">
        <f>O29</f>
        <v>0</v>
      </c>
      <c r="P50" s="8">
        <f>P29</f>
        <v>0</v>
      </c>
      <c r="Q50" s="8">
        <f>Q29</f>
        <v>0</v>
      </c>
      <c r="R50" s="8">
        <f>R29</f>
        <v>0</v>
      </c>
      <c r="S50" s="8">
        <f>S29</f>
        <v>0</v>
      </c>
      <c r="T50" s="8">
        <f>T29</f>
        <v>0</v>
      </c>
      <c r="U50" s="9">
        <f t="shared" ref="U50" si="52">U29</f>
        <v>0</v>
      </c>
      <c r="V50" s="1">
        <f ca="1"/>
        <v>-7.4142775465122387E-11</v>
      </c>
      <c r="W50" s="37">
        <f t="shared" ca="1" si="44"/>
        <v>0.29063542038374474</v>
      </c>
    </row>
    <row r="51" spans="1:23">
      <c r="A51" s="7"/>
      <c r="B51" s="7" t="s">
        <v>62</v>
      </c>
      <c r="C51" s="8">
        <f t="shared" si="40"/>
        <v>0</v>
      </c>
      <c r="D51" s="8">
        <f t="shared" si="40"/>
        <v>0</v>
      </c>
      <c r="E51" s="8">
        <f t="shared" si="40"/>
        <v>0</v>
      </c>
      <c r="F51" s="8">
        <f t="shared" si="40"/>
        <v>0</v>
      </c>
      <c r="G51" s="8">
        <f t="shared" si="40"/>
        <v>0</v>
      </c>
      <c r="H51" s="8">
        <f t="shared" si="40"/>
        <v>0</v>
      </c>
      <c r="I51" s="8">
        <f t="shared" si="40"/>
        <v>0</v>
      </c>
      <c r="J51" s="8">
        <f t="shared" si="40"/>
        <v>1</v>
      </c>
      <c r="K51" s="8">
        <f t="shared" si="40"/>
        <v>1</v>
      </c>
      <c r="L51" s="8">
        <f t="shared" si="40"/>
        <v>0</v>
      </c>
      <c r="M51" s="9">
        <f t="shared" ref="M51" si="53">M30</f>
        <v>0</v>
      </c>
      <c r="N51" s="7">
        <f>N30</f>
        <v>0</v>
      </c>
      <c r="O51" s="8">
        <f>O30</f>
        <v>0</v>
      </c>
      <c r="P51" s="8">
        <f>P30</f>
        <v>0</v>
      </c>
      <c r="Q51" s="8">
        <f>Q30</f>
        <v>0</v>
      </c>
      <c r="R51" s="8">
        <f>R30</f>
        <v>0</v>
      </c>
      <c r="S51" s="8">
        <f>S30</f>
        <v>0</v>
      </c>
      <c r="T51" s="8">
        <f>T30</f>
        <v>0</v>
      </c>
      <c r="U51" s="9">
        <f t="shared" ref="U51" si="54">U30</f>
        <v>0</v>
      </c>
      <c r="V51" s="1">
        <f ca="1"/>
        <v>7.4142775465118457E-11</v>
      </c>
      <c r="W51" s="37">
        <f t="shared" ca="1" si="44"/>
        <v>0.20936457961625579</v>
      </c>
    </row>
    <row r="52" spans="1:23" ht="11" thickBot="1">
      <c r="A52" s="7"/>
      <c r="B52" s="13" t="s">
        <v>61</v>
      </c>
      <c r="C52" s="14">
        <f t="shared" si="40"/>
        <v>0</v>
      </c>
      <c r="D52" s="14">
        <f t="shared" si="40"/>
        <v>0</v>
      </c>
      <c r="E52" s="14">
        <f t="shared" si="40"/>
        <v>0</v>
      </c>
      <c r="F52" s="14">
        <f t="shared" si="40"/>
        <v>0</v>
      </c>
      <c r="G52" s="14">
        <f t="shared" si="40"/>
        <v>0</v>
      </c>
      <c r="H52" s="14">
        <f t="shared" si="40"/>
        <v>0</v>
      </c>
      <c r="I52" s="14">
        <f t="shared" si="40"/>
        <v>0</v>
      </c>
      <c r="J52" s="14">
        <f t="shared" si="40"/>
        <v>0</v>
      </c>
      <c r="K52" s="14">
        <f t="shared" si="40"/>
        <v>-1</v>
      </c>
      <c r="L52" s="14">
        <f t="shared" si="40"/>
        <v>1</v>
      </c>
      <c r="M52" s="15">
        <f t="shared" ref="M52" si="55">M31</f>
        <v>0</v>
      </c>
      <c r="N52" s="13">
        <f>N31</f>
        <v>0</v>
      </c>
      <c r="O52" s="14">
        <f>O31</f>
        <v>0</v>
      </c>
      <c r="P52" s="14">
        <f>P31</f>
        <v>0</v>
      </c>
      <c r="Q52" s="14">
        <f>Q31</f>
        <v>0</v>
      </c>
      <c r="R52" s="14">
        <f>R31</f>
        <v>0</v>
      </c>
      <c r="S52" s="14">
        <f>S31</f>
        <v>0</v>
      </c>
      <c r="T52" s="14">
        <f>T31</f>
        <v>0</v>
      </c>
      <c r="U52" s="15">
        <f>U31</f>
        <v>0</v>
      </c>
      <c r="V52" s="1">
        <f ca="1"/>
        <v>4.3498774508573536E-9</v>
      </c>
      <c r="W52" s="37">
        <f t="shared" ca="1" si="44"/>
        <v>1.7463622016187712</v>
      </c>
    </row>
    <row r="53" spans="1:23">
      <c r="A53" s="28" t="s">
        <v>2</v>
      </c>
      <c r="B53" s="25" t="s">
        <v>29</v>
      </c>
      <c r="C53" s="26">
        <f ca="1">2*C32</f>
        <v>-5.917758877717521</v>
      </c>
      <c r="D53" s="26">
        <f t="shared" ref="D53:L54" si="56">2*D32</f>
        <v>0</v>
      </c>
      <c r="E53" s="26">
        <f t="shared" si="56"/>
        <v>0</v>
      </c>
      <c r="F53" s="26">
        <f t="shared" si="56"/>
        <v>0</v>
      </c>
      <c r="G53" s="26">
        <f t="shared" si="56"/>
        <v>0</v>
      </c>
      <c r="H53" s="26">
        <f t="shared" si="56"/>
        <v>0</v>
      </c>
      <c r="I53" s="26">
        <f t="shared" si="56"/>
        <v>0</v>
      </c>
      <c r="J53" s="26">
        <f t="shared" si="56"/>
        <v>0</v>
      </c>
      <c r="K53" s="26">
        <f t="shared" si="56"/>
        <v>0</v>
      </c>
      <c r="L53" s="26">
        <f t="shared" si="56"/>
        <v>0</v>
      </c>
      <c r="M53" s="27">
        <f t="shared" ref="M53" si="57">2*M32</f>
        <v>0</v>
      </c>
      <c r="N53" s="25">
        <f>N32</f>
        <v>1</v>
      </c>
      <c r="O53" s="26">
        <f>O32</f>
        <v>-1</v>
      </c>
      <c r="P53" s="26">
        <f>P32</f>
        <v>0</v>
      </c>
      <c r="Q53" s="26">
        <f>Q32</f>
        <v>0</v>
      </c>
      <c r="R53" s="26">
        <f>R32</f>
        <v>0</v>
      </c>
      <c r="S53" s="26">
        <f>S32</f>
        <v>0</v>
      </c>
      <c r="T53" s="26">
        <f>T32</f>
        <v>0</v>
      </c>
      <c r="U53" s="27">
        <f>U32</f>
        <v>0</v>
      </c>
      <c r="V53" s="1">
        <f ca="1"/>
        <v>-4.3498774508573527E-9</v>
      </c>
      <c r="W53" s="37">
        <f t="shared" ca="1" si="44"/>
        <v>0.25363779838122752</v>
      </c>
    </row>
    <row r="54" spans="1:23">
      <c r="A54" s="28"/>
      <c r="B54" s="28" t="s">
        <v>30</v>
      </c>
      <c r="C54" s="24">
        <f>2*C33</f>
        <v>0</v>
      </c>
      <c r="D54" s="24">
        <f t="shared" ca="1" si="56"/>
        <v>-2.3752111482943894</v>
      </c>
      <c r="E54" s="24">
        <f t="shared" si="56"/>
        <v>0</v>
      </c>
      <c r="F54" s="24">
        <f t="shared" si="56"/>
        <v>0</v>
      </c>
      <c r="G54" s="24">
        <f t="shared" si="56"/>
        <v>0</v>
      </c>
      <c r="H54" s="24">
        <f t="shared" si="56"/>
        <v>0</v>
      </c>
      <c r="I54" s="24">
        <f t="shared" si="56"/>
        <v>0</v>
      </c>
      <c r="J54" s="24">
        <f t="shared" si="56"/>
        <v>0</v>
      </c>
      <c r="K54" s="24">
        <f t="shared" si="56"/>
        <v>0</v>
      </c>
      <c r="L54" s="24">
        <f t="shared" si="56"/>
        <v>0</v>
      </c>
      <c r="M54" s="29">
        <f t="shared" ref="M54" si="58">2*M33</f>
        <v>0</v>
      </c>
      <c r="N54" s="28">
        <f>N33</f>
        <v>1</v>
      </c>
      <c r="O54" s="24">
        <f t="shared" ref="O54:U54" si="59">O33</f>
        <v>0</v>
      </c>
      <c r="P54" s="24">
        <f t="shared" si="59"/>
        <v>0</v>
      </c>
      <c r="Q54" s="24">
        <f t="shared" si="59"/>
        <v>-1</v>
      </c>
      <c r="R54" s="24">
        <f t="shared" si="59"/>
        <v>0</v>
      </c>
      <c r="S54" s="24">
        <f t="shared" si="59"/>
        <v>0</v>
      </c>
      <c r="T54" s="24">
        <f t="shared" si="59"/>
        <v>0</v>
      </c>
      <c r="U54" s="29">
        <f t="shared" ref="U54:U63" si="60">U33</f>
        <v>0</v>
      </c>
      <c r="V54" s="1">
        <f ca="1"/>
        <v>-4.3498774508573536E-9</v>
      </c>
      <c r="W54" s="37">
        <f t="shared" ca="1" si="44"/>
        <v>0.25363779838122752</v>
      </c>
    </row>
    <row r="55" spans="1:23">
      <c r="A55" s="28"/>
      <c r="B55" s="28" t="s">
        <v>31</v>
      </c>
      <c r="C55" s="24">
        <f t="shared" ref="C55:L63" si="61">2*C34</f>
        <v>0</v>
      </c>
      <c r="D55" s="24">
        <f t="shared" si="61"/>
        <v>0</v>
      </c>
      <c r="E55" s="24">
        <f t="shared" ca="1" si="61"/>
        <v>-30.104646407909787</v>
      </c>
      <c r="F55" s="24">
        <f t="shared" si="61"/>
        <v>0</v>
      </c>
      <c r="G55" s="24">
        <f t="shared" si="61"/>
        <v>0</v>
      </c>
      <c r="H55" s="24">
        <f t="shared" si="61"/>
        <v>0</v>
      </c>
      <c r="I55" s="24">
        <f t="shared" si="61"/>
        <v>0</v>
      </c>
      <c r="J55" s="24">
        <f t="shared" si="61"/>
        <v>0</v>
      </c>
      <c r="K55" s="24">
        <f t="shared" si="61"/>
        <v>0</v>
      </c>
      <c r="L55" s="24">
        <f t="shared" si="61"/>
        <v>0</v>
      </c>
      <c r="M55" s="29">
        <f t="shared" ref="M55" si="62">2*M34</f>
        <v>0</v>
      </c>
      <c r="N55" s="28">
        <f t="shared" ref="N55:T55" si="63">N34</f>
        <v>0</v>
      </c>
      <c r="O55" s="24">
        <f t="shared" si="63"/>
        <v>0</v>
      </c>
      <c r="P55" s="24">
        <f t="shared" si="63"/>
        <v>0</v>
      </c>
      <c r="Q55" s="24">
        <f t="shared" si="63"/>
        <v>1</v>
      </c>
      <c r="R55" s="24">
        <f t="shared" si="63"/>
        <v>-1</v>
      </c>
      <c r="S55" s="24">
        <f t="shared" si="63"/>
        <v>0</v>
      </c>
      <c r="T55" s="24">
        <f t="shared" si="63"/>
        <v>0</v>
      </c>
      <c r="U55" s="29">
        <f t="shared" si="60"/>
        <v>0</v>
      </c>
      <c r="V55" s="1">
        <f ca="1"/>
        <v>2.2201424968704296E-24</v>
      </c>
      <c r="W55" s="37">
        <f t="shared" ca="1" si="44"/>
        <v>2.9999999999999991</v>
      </c>
    </row>
    <row r="56" spans="1:23">
      <c r="A56" s="28"/>
      <c r="B56" s="28" t="s">
        <v>32</v>
      </c>
      <c r="C56" s="24">
        <f t="shared" si="61"/>
        <v>0</v>
      </c>
      <c r="D56" s="24">
        <f t="shared" si="61"/>
        <v>0</v>
      </c>
      <c r="E56" s="24">
        <f t="shared" si="61"/>
        <v>0</v>
      </c>
      <c r="F56" s="24">
        <f t="shared" ca="1" si="61"/>
        <v>-43.338191658359136</v>
      </c>
      <c r="G56" s="24">
        <f t="shared" si="61"/>
        <v>0</v>
      </c>
      <c r="H56" s="24">
        <f t="shared" si="61"/>
        <v>0</v>
      </c>
      <c r="I56" s="24">
        <f t="shared" si="61"/>
        <v>0</v>
      </c>
      <c r="J56" s="24">
        <f t="shared" si="61"/>
        <v>0</v>
      </c>
      <c r="K56" s="24">
        <f t="shared" si="61"/>
        <v>0</v>
      </c>
      <c r="L56" s="24">
        <f t="shared" si="61"/>
        <v>0</v>
      </c>
      <c r="M56" s="29">
        <f t="shared" ref="M56" si="64">2*M35</f>
        <v>0</v>
      </c>
      <c r="N56" s="28">
        <f t="shared" ref="N56:T56" si="65">N35</f>
        <v>0</v>
      </c>
      <c r="O56" s="24">
        <f t="shared" si="65"/>
        <v>1</v>
      </c>
      <c r="P56" s="24">
        <f t="shared" si="65"/>
        <v>0</v>
      </c>
      <c r="Q56" s="24">
        <f t="shared" si="65"/>
        <v>0</v>
      </c>
      <c r="R56" s="24">
        <f t="shared" si="65"/>
        <v>-1</v>
      </c>
      <c r="S56" s="24">
        <f t="shared" si="65"/>
        <v>0</v>
      </c>
      <c r="T56" s="24">
        <f t="shared" si="65"/>
        <v>0</v>
      </c>
      <c r="U56" s="29">
        <f t="shared" si="60"/>
        <v>0</v>
      </c>
      <c r="V56" s="1">
        <f ca="1"/>
        <v>-1.9354588088695978E-24</v>
      </c>
      <c r="W56" s="37">
        <f t="shared" ca="1" si="44"/>
        <v>98.721826241202407</v>
      </c>
    </row>
    <row r="57" spans="1:23">
      <c r="A57" s="28"/>
      <c r="B57" s="28" t="s">
        <v>33</v>
      </c>
      <c r="C57" s="24">
        <f t="shared" si="61"/>
        <v>0</v>
      </c>
      <c r="D57" s="24">
        <f t="shared" si="61"/>
        <v>0</v>
      </c>
      <c r="E57" s="24">
        <f t="shared" si="61"/>
        <v>0</v>
      </c>
      <c r="F57" s="24">
        <f t="shared" si="61"/>
        <v>0</v>
      </c>
      <c r="G57" s="24">
        <f t="shared" ca="1" si="61"/>
        <v>-11.631766201511001</v>
      </c>
      <c r="H57" s="24">
        <f t="shared" si="61"/>
        <v>0</v>
      </c>
      <c r="I57" s="24">
        <f t="shared" si="61"/>
        <v>0</v>
      </c>
      <c r="J57" s="24">
        <f t="shared" si="61"/>
        <v>0</v>
      </c>
      <c r="K57" s="24">
        <f t="shared" si="61"/>
        <v>0</v>
      </c>
      <c r="L57" s="24">
        <f t="shared" si="61"/>
        <v>0</v>
      </c>
      <c r="M57" s="29">
        <f t="shared" ref="M57" si="66">2*M36</f>
        <v>0</v>
      </c>
      <c r="N57" s="28">
        <f t="shared" ref="N57:T57" si="67">N36</f>
        <v>0</v>
      </c>
      <c r="O57" s="24">
        <f t="shared" si="67"/>
        <v>1</v>
      </c>
      <c r="P57" s="24">
        <f t="shared" si="67"/>
        <v>-1</v>
      </c>
      <c r="Q57" s="24">
        <f t="shared" si="67"/>
        <v>0</v>
      </c>
      <c r="R57" s="24">
        <f t="shared" si="67"/>
        <v>0</v>
      </c>
      <c r="S57" s="24">
        <f t="shared" si="67"/>
        <v>0</v>
      </c>
      <c r="T57" s="24">
        <f t="shared" si="67"/>
        <v>0</v>
      </c>
      <c r="U57" s="29">
        <f t="shared" si="60"/>
        <v>0</v>
      </c>
      <c r="V57" s="1">
        <f ca="1"/>
        <v>6.4833908227516041E-9</v>
      </c>
      <c r="W57" s="37">
        <f t="shared" ca="1" si="44"/>
        <v>95.984757602568479</v>
      </c>
    </row>
    <row r="58" spans="1:23">
      <c r="A58" s="28"/>
      <c r="B58" s="28" t="s">
        <v>39</v>
      </c>
      <c r="C58" s="24">
        <f t="shared" si="61"/>
        <v>0</v>
      </c>
      <c r="D58" s="24">
        <f t="shared" si="61"/>
        <v>0</v>
      </c>
      <c r="E58" s="24">
        <f t="shared" si="61"/>
        <v>0</v>
      </c>
      <c r="F58" s="24">
        <f t="shared" si="61"/>
        <v>0</v>
      </c>
      <c r="G58" s="24">
        <f t="shared" si="61"/>
        <v>0</v>
      </c>
      <c r="H58" s="24">
        <f t="shared" ca="1" si="61"/>
        <v>-4.6102167062822126</v>
      </c>
      <c r="I58" s="24">
        <f t="shared" si="61"/>
        <v>0</v>
      </c>
      <c r="J58" s="24">
        <f t="shared" si="61"/>
        <v>0</v>
      </c>
      <c r="K58" s="24">
        <f t="shared" si="61"/>
        <v>0</v>
      </c>
      <c r="L58" s="24">
        <f t="shared" si="61"/>
        <v>0</v>
      </c>
      <c r="M58" s="29">
        <f t="shared" ref="M58" si="68">2*M37</f>
        <v>0</v>
      </c>
      <c r="N58" s="28">
        <f t="shared" ref="N58:T58" si="69">N37</f>
        <v>0</v>
      </c>
      <c r="O58" s="24">
        <f t="shared" si="69"/>
        <v>0</v>
      </c>
      <c r="P58" s="24">
        <f t="shared" si="69"/>
        <v>0</v>
      </c>
      <c r="Q58" s="24">
        <f t="shared" si="69"/>
        <v>0</v>
      </c>
      <c r="R58" s="24">
        <f t="shared" si="69"/>
        <v>1</v>
      </c>
      <c r="S58" s="24">
        <f t="shared" si="69"/>
        <v>-1</v>
      </c>
      <c r="T58" s="24">
        <f t="shared" si="69"/>
        <v>0</v>
      </c>
      <c r="U58" s="29">
        <f t="shared" si="60"/>
        <v>0</v>
      </c>
      <c r="V58" s="1">
        <f ca="1"/>
        <v>1.2807778185688138E-8</v>
      </c>
      <c r="W58" s="37">
        <f t="shared" ca="1" si="44"/>
        <v>91.859176519513809</v>
      </c>
    </row>
    <row r="59" spans="1:23">
      <c r="A59" s="28"/>
      <c r="B59" s="28" t="s">
        <v>55</v>
      </c>
      <c r="C59" s="24">
        <f t="shared" si="61"/>
        <v>0</v>
      </c>
      <c r="D59" s="24">
        <f t="shared" si="61"/>
        <v>0</v>
      </c>
      <c r="E59" s="24">
        <f t="shared" si="61"/>
        <v>0</v>
      </c>
      <c r="F59" s="24">
        <f t="shared" si="61"/>
        <v>0</v>
      </c>
      <c r="G59" s="24">
        <f t="shared" si="61"/>
        <v>0</v>
      </c>
      <c r="H59" s="24">
        <f t="shared" si="61"/>
        <v>0</v>
      </c>
      <c r="I59" s="24">
        <f t="shared" ca="1" si="61"/>
        <v>-11.632929908294654</v>
      </c>
      <c r="J59" s="24">
        <f t="shared" si="61"/>
        <v>0</v>
      </c>
      <c r="K59" s="24">
        <f t="shared" si="61"/>
        <v>0</v>
      </c>
      <c r="L59" s="24">
        <f t="shared" si="61"/>
        <v>0</v>
      </c>
      <c r="M59" s="29">
        <f t="shared" ref="M59" si="70">2*M38</f>
        <v>0</v>
      </c>
      <c r="N59" s="28">
        <f t="shared" ref="N59:T59" si="71">N38</f>
        <v>0</v>
      </c>
      <c r="O59" s="24">
        <f t="shared" si="71"/>
        <v>0</v>
      </c>
      <c r="P59" s="24">
        <f t="shared" si="71"/>
        <v>1</v>
      </c>
      <c r="Q59" s="24">
        <f t="shared" si="71"/>
        <v>0</v>
      </c>
      <c r="R59" s="24">
        <f t="shared" si="71"/>
        <v>0</v>
      </c>
      <c r="S59" s="24">
        <f t="shared" si="71"/>
        <v>-1</v>
      </c>
      <c r="T59" s="24">
        <f t="shared" si="71"/>
        <v>0</v>
      </c>
      <c r="U59" s="29">
        <f t="shared" si="60"/>
        <v>0</v>
      </c>
      <c r="V59" s="1">
        <f ca="1"/>
        <v>-4.4935383912336868E-9</v>
      </c>
      <c r="W59" s="37">
        <f t="shared" ca="1" si="44"/>
        <v>96.257586880669621</v>
      </c>
    </row>
    <row r="60" spans="1:23">
      <c r="A60" s="28"/>
      <c r="B60" s="28" t="s">
        <v>56</v>
      </c>
      <c r="C60" s="24">
        <f t="shared" si="61"/>
        <v>0</v>
      </c>
      <c r="D60" s="24">
        <f t="shared" si="61"/>
        <v>0</v>
      </c>
      <c r="E60" s="24">
        <f t="shared" si="61"/>
        <v>0</v>
      </c>
      <c r="F60" s="24">
        <f t="shared" si="61"/>
        <v>0</v>
      </c>
      <c r="G60" s="24">
        <f t="shared" si="61"/>
        <v>0</v>
      </c>
      <c r="H60" s="24">
        <f t="shared" si="61"/>
        <v>0</v>
      </c>
      <c r="I60" s="24">
        <f t="shared" si="61"/>
        <v>0</v>
      </c>
      <c r="J60" s="24">
        <f t="shared" ca="1" si="61"/>
        <v>-8.225585750153245</v>
      </c>
      <c r="K60" s="24">
        <f t="shared" si="61"/>
        <v>0</v>
      </c>
      <c r="L60" s="24">
        <f t="shared" si="61"/>
        <v>0</v>
      </c>
      <c r="M60" s="29">
        <f t="shared" ref="M60" si="72">2*M39</f>
        <v>0</v>
      </c>
      <c r="N60" s="28">
        <f t="shared" ref="N60:T60" si="73">N39</f>
        <v>0</v>
      </c>
      <c r="O60" s="24">
        <f t="shared" si="73"/>
        <v>0</v>
      </c>
      <c r="P60" s="24">
        <f t="shared" si="73"/>
        <v>0</v>
      </c>
      <c r="Q60" s="24">
        <f t="shared" si="73"/>
        <v>1</v>
      </c>
      <c r="R60" s="24">
        <f t="shared" si="73"/>
        <v>0</v>
      </c>
      <c r="S60" s="24">
        <f t="shared" si="73"/>
        <v>0</v>
      </c>
      <c r="T60" s="24">
        <f t="shared" si="73"/>
        <v>-1</v>
      </c>
      <c r="U60" s="29">
        <f t="shared" si="60"/>
        <v>0</v>
      </c>
      <c r="V60" s="1">
        <f ca="1"/>
        <v>-2.4959467914350486E-9</v>
      </c>
      <c r="W60" s="37">
        <f t="shared" ca="1" si="44"/>
        <v>91.311361437366827</v>
      </c>
    </row>
    <row r="61" spans="1:23">
      <c r="A61" s="28"/>
      <c r="B61" s="28" t="s">
        <v>57</v>
      </c>
      <c r="C61" s="24">
        <f t="shared" si="61"/>
        <v>0</v>
      </c>
      <c r="D61" s="24">
        <f t="shared" si="61"/>
        <v>0</v>
      </c>
      <c r="E61" s="24">
        <f t="shared" si="61"/>
        <v>0</v>
      </c>
      <c r="F61" s="24">
        <f t="shared" si="61"/>
        <v>0</v>
      </c>
      <c r="G61" s="24">
        <f t="shared" si="61"/>
        <v>0</v>
      </c>
      <c r="H61" s="24">
        <f t="shared" si="61"/>
        <v>0</v>
      </c>
      <c r="I61" s="24">
        <f t="shared" si="61"/>
        <v>0</v>
      </c>
      <c r="J61" s="24">
        <f t="shared" si="61"/>
        <v>0</v>
      </c>
      <c r="K61" s="24">
        <f t="shared" ca="1" si="61"/>
        <v>-4.1489496886474191</v>
      </c>
      <c r="L61" s="24">
        <f t="shared" si="61"/>
        <v>0</v>
      </c>
      <c r="M61" s="29">
        <f t="shared" ref="M61" si="74">2*M40</f>
        <v>0</v>
      </c>
      <c r="N61" s="28">
        <f t="shared" ref="N61:T61" si="75">N40</f>
        <v>0</v>
      </c>
      <c r="O61" s="24">
        <f t="shared" si="75"/>
        <v>0</v>
      </c>
      <c r="P61" s="24">
        <f t="shared" si="75"/>
        <v>0</v>
      </c>
      <c r="Q61" s="24">
        <f t="shared" si="75"/>
        <v>0</v>
      </c>
      <c r="R61" s="24">
        <f t="shared" si="75"/>
        <v>0</v>
      </c>
      <c r="S61" s="24">
        <f t="shared" si="75"/>
        <v>0</v>
      </c>
      <c r="T61" s="24">
        <f t="shared" si="75"/>
        <v>-1</v>
      </c>
      <c r="U61" s="29">
        <f t="shared" si="60"/>
        <v>1</v>
      </c>
      <c r="V61" s="1">
        <f ca="1"/>
        <v>2.9334621105709453E-10</v>
      </c>
      <c r="W61" s="37">
        <f t="shared" ca="1" si="44"/>
        <v>90.641415152576727</v>
      </c>
    </row>
    <row r="62" spans="1:23">
      <c r="A62" s="28"/>
      <c r="B62" s="28" t="s">
        <v>58</v>
      </c>
      <c r="C62" s="24">
        <f t="shared" si="61"/>
        <v>0</v>
      </c>
      <c r="D62" s="24">
        <f t="shared" si="61"/>
        <v>0</v>
      </c>
      <c r="E62" s="24">
        <f t="shared" si="61"/>
        <v>0</v>
      </c>
      <c r="F62" s="24">
        <f t="shared" si="61"/>
        <v>0</v>
      </c>
      <c r="G62" s="24">
        <f t="shared" si="61"/>
        <v>0</v>
      </c>
      <c r="H62" s="24">
        <f t="shared" si="61"/>
        <v>0</v>
      </c>
      <c r="I62" s="24">
        <f t="shared" si="61"/>
        <v>0</v>
      </c>
      <c r="J62" s="24">
        <f t="shared" si="61"/>
        <v>0</v>
      </c>
      <c r="K62" s="24">
        <f t="shared" si="61"/>
        <v>0</v>
      </c>
      <c r="L62" s="24">
        <f t="shared" ca="1" si="61"/>
        <v>-13.484086488104113</v>
      </c>
      <c r="M62" s="29">
        <f t="shared" ref="M62" si="76">2*M41</f>
        <v>0</v>
      </c>
      <c r="N62" s="28">
        <f t="shared" ref="N62:T62" si="77">N41</f>
        <v>0</v>
      </c>
      <c r="O62" s="24">
        <f t="shared" si="77"/>
        <v>0</v>
      </c>
      <c r="P62" s="24">
        <f t="shared" si="77"/>
        <v>0</v>
      </c>
      <c r="Q62" s="24">
        <f t="shared" si="77"/>
        <v>0</v>
      </c>
      <c r="R62" s="24">
        <f t="shared" si="77"/>
        <v>1</v>
      </c>
      <c r="S62" s="24">
        <f t="shared" si="77"/>
        <v>0</v>
      </c>
      <c r="T62" s="24">
        <f t="shared" si="77"/>
        <v>0</v>
      </c>
      <c r="U62" s="29">
        <f t="shared" si="60"/>
        <v>-1</v>
      </c>
      <c r="V62" s="1">
        <f ca="1"/>
        <v>-2.547586920859935E-8</v>
      </c>
      <c r="W62" s="37">
        <f t="shared" ca="1" si="44"/>
        <v>89.075160314451182</v>
      </c>
    </row>
    <row r="63" spans="1:23" ht="11" thickBot="1">
      <c r="A63" s="30"/>
      <c r="B63" s="30" t="s">
        <v>71</v>
      </c>
      <c r="C63" s="31">
        <f t="shared" si="61"/>
        <v>0</v>
      </c>
      <c r="D63" s="31">
        <f t="shared" si="61"/>
        <v>0</v>
      </c>
      <c r="E63" s="31">
        <f t="shared" si="61"/>
        <v>0</v>
      </c>
      <c r="F63" s="31">
        <f t="shared" si="61"/>
        <v>0</v>
      </c>
      <c r="G63" s="31">
        <f t="shared" si="61"/>
        <v>0</v>
      </c>
      <c r="H63" s="31">
        <f t="shared" si="61"/>
        <v>0</v>
      </c>
      <c r="I63" s="31">
        <f t="shared" si="61"/>
        <v>0</v>
      </c>
      <c r="J63" s="31">
        <f t="shared" si="61"/>
        <v>0</v>
      </c>
      <c r="K63" s="31">
        <f t="shared" si="61"/>
        <v>0</v>
      </c>
      <c r="L63" s="31">
        <f t="shared" si="61"/>
        <v>0</v>
      </c>
      <c r="M63" s="32">
        <f t="shared" ref="M63" ca="1" si="78">2*M42</f>
        <v>-0.85211583919839218</v>
      </c>
      <c r="N63" s="30">
        <f t="shared" ref="N63:T63" si="79">N42</f>
        <v>-1</v>
      </c>
      <c r="O63" s="31">
        <f t="shared" si="79"/>
        <v>0</v>
      </c>
      <c r="P63" s="31">
        <f t="shared" si="79"/>
        <v>0</v>
      </c>
      <c r="Q63" s="31">
        <f t="shared" si="79"/>
        <v>0</v>
      </c>
      <c r="R63" s="31">
        <f t="shared" si="79"/>
        <v>0</v>
      </c>
      <c r="S63" s="31">
        <f t="shared" si="79"/>
        <v>0</v>
      </c>
      <c r="T63" s="31">
        <f t="shared" si="79"/>
        <v>0</v>
      </c>
      <c r="U63" s="32">
        <f t="shared" si="60"/>
        <v>0</v>
      </c>
      <c r="V63" s="1">
        <f ca="1"/>
        <v>-2.0068821116461136E-8</v>
      </c>
      <c r="W63" s="37">
        <f t="shared" ca="1" si="44"/>
        <v>89.601325284548977</v>
      </c>
    </row>
    <row r="66" spans="3:22">
      <c r="C66" s="37">
        <f t="array" aca="1" ref="C66:U66" ca="1">TRANSPOSE(W45:W63)</f>
        <v>0.92503563826244961</v>
      </c>
      <c r="D66" s="37">
        <f ca="1"/>
        <v>2.0749643617375493</v>
      </c>
      <c r="E66" s="37">
        <f ca="1"/>
        <v>0.32860216011877841</v>
      </c>
      <c r="F66" s="37">
        <f ca="1"/>
        <v>0.21567105864619379</v>
      </c>
      <c r="G66" s="37">
        <f ca="1"/>
        <v>0.70936457961625576</v>
      </c>
      <c r="H66" s="37">
        <f ca="1"/>
        <v>0.29063542038374474</v>
      </c>
      <c r="I66" s="37">
        <f ca="1"/>
        <v>0.20936457961625579</v>
      </c>
      <c r="J66" s="37">
        <f ca="1"/>
        <v>1.7463622016187712</v>
      </c>
      <c r="K66" s="37">
        <f ca="1"/>
        <v>0.25363779838122752</v>
      </c>
      <c r="L66" s="37">
        <f ca="1"/>
        <v>0.25363779838122752</v>
      </c>
      <c r="M66" s="37">
        <f ca="1"/>
        <v>2.9999999999999991</v>
      </c>
      <c r="N66" s="37">
        <f ca="1"/>
        <v>98.721826241202407</v>
      </c>
      <c r="O66" s="37">
        <f ca="1"/>
        <v>95.984757602568479</v>
      </c>
      <c r="P66" s="37">
        <f ca="1"/>
        <v>91.859176519513809</v>
      </c>
      <c r="Q66" s="37">
        <f ca="1"/>
        <v>96.257586880669621</v>
      </c>
      <c r="R66" s="37">
        <f ca="1"/>
        <v>91.311361437366827</v>
      </c>
      <c r="S66" s="37">
        <f ca="1"/>
        <v>90.641415152576727</v>
      </c>
      <c r="T66" s="37">
        <f ca="1"/>
        <v>89.075160314451182</v>
      </c>
      <c r="U66" s="37">
        <f ca="1"/>
        <v>89.601325284548977</v>
      </c>
      <c r="V66" s="1" t="s">
        <v>54</v>
      </c>
    </row>
  </sheetData>
  <phoneticPr fontId="0" type="noConversion"/>
  <printOptions gridLines="1" gridLinesSet="0"/>
  <pageMargins left="0.75" right="0.75" top="1" bottom="1" header="0.5" footer="0.5"/>
  <pageSetup scale="70" orientation="landscape" horizontalDpi="300" verticalDpi="300"/>
  <headerFooter>
    <oddHeader>&amp;A</oddHeader>
    <oddFooter>Page 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ES7-Network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cleveland</dc:creator>
  <cp:lastModifiedBy>Theodore Cleveland</cp:lastModifiedBy>
  <cp:lastPrinted>2000-11-13T17:32:01Z</cp:lastPrinted>
  <dcterms:created xsi:type="dcterms:W3CDTF">2010-01-28T02:45:30Z</dcterms:created>
  <dcterms:modified xsi:type="dcterms:W3CDTF">2017-05-08T17:32:52Z</dcterms:modified>
</cp:coreProperties>
</file>