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7340" yWindow="380" windowWidth="14520" windowHeight="10900" tabRatio="500"/>
  </bookViews>
  <sheets>
    <sheet name="North-Latitude" sheetId="1" r:id="rId1"/>
    <sheet name="South-Latitude" sheetId="3" r:id="rId2"/>
    <sheet name="p-factor" sheetId="2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7" i="1"/>
  <c r="B8" i="3"/>
  <c r="B9" i="3"/>
  <c r="B10" i="3"/>
  <c r="B11" i="3"/>
  <c r="B12" i="3"/>
  <c r="B13" i="3"/>
  <c r="B14" i="3"/>
  <c r="B15" i="3"/>
  <c r="B16" i="3"/>
  <c r="B17" i="3"/>
  <c r="B18" i="3"/>
  <c r="B7" i="3"/>
  <c r="C12" i="3"/>
  <c r="C11" i="3"/>
  <c r="C10" i="3"/>
  <c r="C9" i="3"/>
  <c r="C8" i="3"/>
  <c r="C7" i="3"/>
  <c r="C18" i="3"/>
  <c r="C17" i="3"/>
  <c r="C16" i="3"/>
  <c r="C15" i="3"/>
  <c r="C14" i="3"/>
  <c r="C13" i="3"/>
  <c r="D18" i="3"/>
  <c r="D17" i="3"/>
  <c r="D16" i="3"/>
  <c r="D15" i="3"/>
  <c r="D14" i="3"/>
  <c r="D13" i="3"/>
  <c r="D12" i="3"/>
  <c r="D11" i="3"/>
  <c r="D10" i="3"/>
  <c r="D9" i="3"/>
  <c r="D8" i="3"/>
  <c r="D7" i="3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7" i="1"/>
  <c r="D7" i="1"/>
</calcChain>
</file>

<file path=xl/sharedStrings.xml><?xml version="1.0" encoding="utf-8"?>
<sst xmlns="http://schemas.openxmlformats.org/spreadsheetml/2006/main" count="70" uniqueCount="25">
  <si>
    <t>Blaney-Criddle ET Estimator</t>
  </si>
  <si>
    <t>Latitude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</si>
  <si>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</si>
  <si>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</si>
  <si>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</si>
  <si>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</si>
  <si>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</si>
  <si>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</si>
  <si>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</si>
  <si>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</si>
  <si>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</si>
  <si>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</si>
  <si>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</si>
  <si>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</si>
  <si>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Lat (N)</t>
  </si>
  <si>
    <t>Lat (S)</t>
  </si>
  <si>
    <t>&lt;=Degrees Latitude (0-60, increments of 5)</t>
  </si>
  <si>
    <t>Month</t>
  </si>
  <si>
    <t>T_mean</t>
  </si>
  <si>
    <t>ET_o</t>
  </si>
  <si>
    <t xml:space="preserve">p-Value </t>
  </si>
  <si>
    <t>North Latitude</t>
  </si>
  <si>
    <t>T-high</t>
  </si>
  <si>
    <t>T-low</t>
  </si>
  <si>
    <t>South Latitude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</si>
</sst>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NumberFormat="1"/>
    <xf numFmtId="0" fontId="0" fillId="0" borderId="0" xfId="0" applyFill="1"/>
    <xf numFmtId="0" fontId="0" fillId="2" borderId="0" xfId="0" applyFill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19" sqref="H19"/>
    </sheetView>
  </sheetViews>
  <sheetFormatPr baseColWidth="10" defaultRowHeight="15" x14ac:dyDescent="0"/>
  <sheetData>
    <row r="1" spans="1:7">
      <c r="A1" t="s">
        <v>0</v>
      </c>
    </row>
    <row r="2" spans="1:7">
      <c r="A2" t="s">
        <v>21</v>
      </c>
    </row>
    <row r="4" spans="1:7">
      <c r="A4" t="s">
        <v>1</v>
      </c>
      <c r="B4" s="3">
        <v>30</v>
      </c>
      <c r="C4" t="s">
        <v>16</v>
      </c>
    </row>
    <row r="6" spans="1:7">
      <c r="A6" t="s">
        <v>17</v>
      </c>
      <c r="B6" t="s">
        <v>18</v>
      </c>
      <c r="C6" t="s">
        <v>20</v>
      </c>
      <c r="D6" t="s">
        <v>19</v>
      </c>
      <c r="F6" t="s">
        <v>22</v>
      </c>
      <c r="G6" t="s">
        <v>23</v>
      </c>
    </row>
    <row r="7" spans="1:7">
      <c r="A7" t="s">
        <v>2</v>
      </c>
      <c r="B7" s="2">
        <f>AVERAGE(F7:G7)</f>
        <v>8</v>
      </c>
      <c r="C7">
        <f>INDEX('p-factor'!$B$3:$M$15,MATCH($B$4,'p-factor'!$A$3:$A$15,0),1)</f>
        <v>0.24</v>
      </c>
      <c r="D7">
        <f>C7*(0.46*B7+8)</f>
        <v>2.8031999999999999</v>
      </c>
      <c r="F7" s="3">
        <v>15.3</v>
      </c>
      <c r="G7" s="3">
        <v>0.7</v>
      </c>
    </row>
    <row r="8" spans="1:7">
      <c r="A8" t="s">
        <v>3</v>
      </c>
      <c r="B8" s="2">
        <f t="shared" ref="B8:B18" si="0">AVERAGE(F8:G8)</f>
        <v>10.15</v>
      </c>
      <c r="C8">
        <f>INDEX('p-factor'!$B$3:$M$15,MATCH($B$4,'p-factor'!$A$3:$A$15,0),2)</f>
        <v>0.25</v>
      </c>
      <c r="D8">
        <f t="shared" ref="D8:D18" si="1">C8*(0.46*B8+8)</f>
        <v>3.1672500000000001</v>
      </c>
      <c r="F8" s="3">
        <v>17.5</v>
      </c>
      <c r="G8" s="3">
        <v>2.8</v>
      </c>
    </row>
    <row r="9" spans="1:7">
      <c r="A9" t="s">
        <v>4</v>
      </c>
      <c r="B9" s="2">
        <f t="shared" si="0"/>
        <v>14.3</v>
      </c>
      <c r="C9">
        <f>INDEX('p-factor'!$B$3:$M$15,MATCH($B$4,'p-factor'!$A$3:$A$15,0),3)</f>
        <v>0.27</v>
      </c>
      <c r="D9">
        <f t="shared" si="1"/>
        <v>3.9360599999999999</v>
      </c>
      <c r="F9" s="3">
        <v>21.7</v>
      </c>
      <c r="G9" s="3">
        <v>6.9</v>
      </c>
    </row>
    <row r="10" spans="1:7">
      <c r="A10" t="s">
        <v>5</v>
      </c>
      <c r="B10" s="2">
        <f t="shared" si="0"/>
        <v>18.899999999999999</v>
      </c>
      <c r="C10">
        <f>INDEX('p-factor'!$B$3:$M$15,MATCH($B$4,'p-factor'!$A$3:$A$15,0),4)</f>
        <v>0.28999999999999998</v>
      </c>
      <c r="D10">
        <f t="shared" si="1"/>
        <v>4.8412599999999992</v>
      </c>
      <c r="F10" s="3">
        <v>26.7</v>
      </c>
      <c r="G10" s="3">
        <v>11.1</v>
      </c>
    </row>
    <row r="11" spans="1:7">
      <c r="A11" t="s">
        <v>6</v>
      </c>
      <c r="B11" s="2">
        <f t="shared" si="0"/>
        <v>23.65</v>
      </c>
      <c r="C11">
        <f>INDEX('p-factor'!$B$3:$M$15,MATCH($B$4,'p-factor'!$A$3:$A$15,0),5)</f>
        <v>0.31</v>
      </c>
      <c r="D11">
        <f t="shared" si="1"/>
        <v>5.8524899999999995</v>
      </c>
      <c r="F11" s="3">
        <v>30.7</v>
      </c>
      <c r="G11" s="3">
        <v>16.600000000000001</v>
      </c>
    </row>
    <row r="12" spans="1:7">
      <c r="A12" t="s">
        <v>7</v>
      </c>
      <c r="B12" s="2">
        <f t="shared" si="0"/>
        <v>26.9</v>
      </c>
      <c r="C12" s="1">
        <f>INDEX('p-factor'!$B$3:$M$15,MATCH($B$4,'p-factor'!$A$3:$A$15,0),6)</f>
        <v>0.32</v>
      </c>
      <c r="D12">
        <f t="shared" si="1"/>
        <v>6.519680000000001</v>
      </c>
      <c r="F12" s="3">
        <v>33.4</v>
      </c>
      <c r="G12" s="3">
        <v>20.399999999999999</v>
      </c>
    </row>
    <row r="13" spans="1:7">
      <c r="A13" t="s">
        <v>8</v>
      </c>
      <c r="B13" s="2">
        <f t="shared" si="0"/>
        <v>28.450000000000003</v>
      </c>
      <c r="C13">
        <f>INDEX('p-factor'!$B$3:$M$15,MATCH($B$4,'p-factor'!$A$3:$A$15,0),7)</f>
        <v>0.31</v>
      </c>
      <c r="D13">
        <f t="shared" si="1"/>
        <v>6.5369700000000011</v>
      </c>
      <c r="F13" s="3">
        <v>35.1</v>
      </c>
      <c r="G13" s="3">
        <v>21.8</v>
      </c>
    </row>
    <row r="14" spans="1:7">
      <c r="A14" t="s">
        <v>9</v>
      </c>
      <c r="B14" s="2">
        <f t="shared" si="0"/>
        <v>28.15</v>
      </c>
      <c r="C14">
        <f>INDEX('p-factor'!$B$3:$M$15,MATCH($B$4,'p-factor'!$A$3:$A$15,0),8)</f>
        <v>0.3</v>
      </c>
      <c r="D14">
        <f t="shared" si="1"/>
        <v>6.2846999999999991</v>
      </c>
      <c r="F14" s="3">
        <v>34.799999999999997</v>
      </c>
      <c r="G14" s="3">
        <v>21.5</v>
      </c>
    </row>
    <row r="15" spans="1:7">
      <c r="A15" t="s">
        <v>10</v>
      </c>
      <c r="B15" s="2">
        <f t="shared" si="0"/>
        <v>24.25</v>
      </c>
      <c r="C15">
        <f>INDEX('p-factor'!$B$3:$M$15,MATCH($B$4,'p-factor'!$A$3:$A$15,0),9)</f>
        <v>0.28000000000000003</v>
      </c>
      <c r="D15">
        <f t="shared" si="1"/>
        <v>5.3634000000000004</v>
      </c>
      <c r="F15" s="3">
        <v>31</v>
      </c>
      <c r="G15" s="3">
        <v>17.5</v>
      </c>
    </row>
    <row r="16" spans="1:7">
      <c r="A16" t="s">
        <v>11</v>
      </c>
      <c r="B16" s="2">
        <f t="shared" si="0"/>
        <v>19</v>
      </c>
      <c r="C16">
        <f>INDEX('p-factor'!$B$3:$M$15,MATCH($B$4,'p-factor'!$A$3:$A$15,0),10)</f>
        <v>0.26</v>
      </c>
      <c r="D16">
        <f t="shared" si="1"/>
        <v>4.3524000000000003</v>
      </c>
      <c r="F16" s="3">
        <v>26</v>
      </c>
      <c r="G16" s="3">
        <v>12</v>
      </c>
    </row>
    <row r="17" spans="1:7">
      <c r="A17" t="s">
        <v>12</v>
      </c>
      <c r="B17" s="2">
        <f t="shared" si="0"/>
        <v>12.95</v>
      </c>
      <c r="C17">
        <f>INDEX('p-factor'!$B$3:$M$15,MATCH($B$4,'p-factor'!$A$3:$A$15,0),11)</f>
        <v>0.24</v>
      </c>
      <c r="D17">
        <f t="shared" si="1"/>
        <v>3.3496800000000002</v>
      </c>
      <c r="F17" s="3">
        <v>20.2</v>
      </c>
      <c r="G17" s="3">
        <v>5.7</v>
      </c>
    </row>
    <row r="18" spans="1:7">
      <c r="A18" t="s">
        <v>13</v>
      </c>
      <c r="B18" s="2">
        <f t="shared" si="0"/>
        <v>8.1999999999999993</v>
      </c>
      <c r="C18">
        <f>INDEX('p-factor'!$B$3:$M$15,MATCH($B$4,'p-factor'!$A$3:$A$15,0),12)</f>
        <v>0.23</v>
      </c>
      <c r="D18">
        <f t="shared" si="1"/>
        <v>2.70756</v>
      </c>
      <c r="F18" s="3">
        <v>15.5</v>
      </c>
      <c r="G18" s="3">
        <v>0.9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4" sqref="B4"/>
    </sheetView>
  </sheetViews>
  <sheetFormatPr baseColWidth="10" defaultRowHeight="15" x14ac:dyDescent="0"/>
  <sheetData>
    <row r="1" spans="1:7">
      <c r="A1" t="s">
        <v>0</v>
      </c>
    </row>
    <row r="2" spans="1:7">
      <c r="A2" t="s">
        <v>24</v>
      </c>
    </row>
    <row r="4" spans="1:7">
      <c r="A4" t="s">
        <v>1</v>
      </c>
      <c r="B4" s="3">
        <v>30</v>
      </c>
      <c r="C4" t="s">
        <v>16</v>
      </c>
    </row>
    <row r="6" spans="1:7">
      <c r="A6" t="s">
        <v>17</v>
      </c>
      <c r="B6" t="s">
        <v>18</v>
      </c>
      <c r="C6" t="s">
        <v>20</v>
      </c>
      <c r="D6" t="s">
        <v>19</v>
      </c>
      <c r="F6" t="s">
        <v>22</v>
      </c>
      <c r="G6" t="s">
        <v>23</v>
      </c>
    </row>
    <row r="7" spans="1:7">
      <c r="A7" t="s">
        <v>2</v>
      </c>
      <c r="B7" s="2">
        <f>AVERAGE(F7:G7)</f>
        <v>8</v>
      </c>
      <c r="C7">
        <f>INDEX('p-factor'!$B$20:$M$32,MATCH($B$4,'p-factor'!$A$20:$A$32,0),7)</f>
        <v>0.31</v>
      </c>
      <c r="D7">
        <f>C7*(0.46*B7+8)</f>
        <v>3.6208</v>
      </c>
      <c r="F7" s="3">
        <v>15.3</v>
      </c>
      <c r="G7" s="3">
        <v>0.7</v>
      </c>
    </row>
    <row r="8" spans="1:7">
      <c r="A8" t="s">
        <v>3</v>
      </c>
      <c r="B8" s="2">
        <f t="shared" ref="B8:B18" si="0">AVERAGE(F8:G8)</f>
        <v>10.15</v>
      </c>
      <c r="C8">
        <f>INDEX('p-factor'!$B$3:$M$15,MATCH($B$4,'p-factor'!$A$3:$A$15,0),8)</f>
        <v>0.3</v>
      </c>
      <c r="D8">
        <f t="shared" ref="D8:D18" si="1">C8*(0.46*B8+8)</f>
        <v>3.8007</v>
      </c>
      <c r="F8" s="3">
        <v>17.5</v>
      </c>
      <c r="G8" s="3">
        <v>2.8</v>
      </c>
    </row>
    <row r="9" spans="1:7">
      <c r="A9" t="s">
        <v>4</v>
      </c>
      <c r="B9" s="2">
        <f t="shared" si="0"/>
        <v>14.3</v>
      </c>
      <c r="C9">
        <f>INDEX('p-factor'!$B$3:$M$15,MATCH($B$4,'p-factor'!$A$3:$A$15,0),9)</f>
        <v>0.28000000000000003</v>
      </c>
      <c r="D9">
        <f t="shared" si="1"/>
        <v>4.0818400000000006</v>
      </c>
      <c r="F9" s="3">
        <v>21.7</v>
      </c>
      <c r="G9" s="3">
        <v>6.9</v>
      </c>
    </row>
    <row r="10" spans="1:7">
      <c r="A10" t="s">
        <v>5</v>
      </c>
      <c r="B10" s="2">
        <f t="shared" si="0"/>
        <v>18.899999999999999</v>
      </c>
      <c r="C10">
        <f>INDEX('p-factor'!$B$3:$M$15,MATCH($B$4,'p-factor'!$A$3:$A$15,0),10)</f>
        <v>0.26</v>
      </c>
      <c r="D10">
        <f t="shared" si="1"/>
        <v>4.3404400000000001</v>
      </c>
      <c r="F10" s="3">
        <v>26.7</v>
      </c>
      <c r="G10" s="3">
        <v>11.1</v>
      </c>
    </row>
    <row r="11" spans="1:7">
      <c r="A11" t="s">
        <v>6</v>
      </c>
      <c r="B11" s="2">
        <f t="shared" si="0"/>
        <v>23.65</v>
      </c>
      <c r="C11">
        <f>INDEX('p-factor'!$B$3:$M$15,MATCH($B$4,'p-factor'!$A$3:$A$15,0),11)</f>
        <v>0.24</v>
      </c>
      <c r="D11">
        <f t="shared" si="1"/>
        <v>4.5309599999999994</v>
      </c>
      <c r="F11" s="3">
        <v>30.7</v>
      </c>
      <c r="G11" s="3">
        <v>16.600000000000001</v>
      </c>
    </row>
    <row r="12" spans="1:7">
      <c r="A12" t="s">
        <v>7</v>
      </c>
      <c r="B12" s="2">
        <f t="shared" si="0"/>
        <v>26.9</v>
      </c>
      <c r="C12">
        <f>INDEX('p-factor'!$B$3:$M$15,MATCH($B$4,'p-factor'!$A$3:$A$15,0),12)</f>
        <v>0.23</v>
      </c>
      <c r="D12">
        <f t="shared" si="1"/>
        <v>4.686020000000001</v>
      </c>
      <c r="F12" s="3">
        <v>33.4</v>
      </c>
      <c r="G12" s="3">
        <v>20.399999999999999</v>
      </c>
    </row>
    <row r="13" spans="1:7">
      <c r="A13" t="s">
        <v>8</v>
      </c>
      <c r="B13" s="2">
        <f t="shared" si="0"/>
        <v>28.450000000000003</v>
      </c>
      <c r="C13">
        <f>INDEX('p-factor'!$B$3:$M$15,MATCH($B$4,'p-factor'!$A$3:$A$15,0),1)</f>
        <v>0.24</v>
      </c>
      <c r="D13">
        <f t="shared" si="1"/>
        <v>5.0608800000000009</v>
      </c>
      <c r="F13" s="3">
        <v>35.1</v>
      </c>
      <c r="G13" s="3">
        <v>21.8</v>
      </c>
    </row>
    <row r="14" spans="1:7">
      <c r="A14" t="s">
        <v>9</v>
      </c>
      <c r="B14" s="2">
        <f t="shared" si="0"/>
        <v>28.15</v>
      </c>
      <c r="C14">
        <f>INDEX('p-factor'!$B$3:$M$15,MATCH($B$4,'p-factor'!$A$3:$A$15,0),2)</f>
        <v>0.25</v>
      </c>
      <c r="D14">
        <f t="shared" si="1"/>
        <v>5.2372499999999995</v>
      </c>
      <c r="F14" s="3">
        <v>34.799999999999997</v>
      </c>
      <c r="G14" s="3">
        <v>21.5</v>
      </c>
    </row>
    <row r="15" spans="1:7">
      <c r="A15" t="s">
        <v>10</v>
      </c>
      <c r="B15" s="2">
        <f t="shared" si="0"/>
        <v>24.25</v>
      </c>
      <c r="C15">
        <f>INDEX('p-factor'!$B$3:$M$15,MATCH($B$4,'p-factor'!$A$3:$A$15,0),3)</f>
        <v>0.27</v>
      </c>
      <c r="D15">
        <f t="shared" si="1"/>
        <v>5.1718500000000009</v>
      </c>
      <c r="F15" s="3">
        <v>31</v>
      </c>
      <c r="G15" s="3">
        <v>17.5</v>
      </c>
    </row>
    <row r="16" spans="1:7">
      <c r="A16" t="s">
        <v>11</v>
      </c>
      <c r="B16" s="2">
        <f t="shared" si="0"/>
        <v>19</v>
      </c>
      <c r="C16">
        <f>INDEX('p-factor'!$B$3:$M$15,MATCH($B$4,'p-factor'!$A$3:$A$15,0),4)</f>
        <v>0.28999999999999998</v>
      </c>
      <c r="D16">
        <f t="shared" si="1"/>
        <v>4.8546000000000005</v>
      </c>
      <c r="F16" s="3">
        <v>26</v>
      </c>
      <c r="G16" s="3">
        <v>12</v>
      </c>
    </row>
    <row r="17" spans="1:7">
      <c r="A17" t="s">
        <v>12</v>
      </c>
      <c r="B17" s="2">
        <f t="shared" si="0"/>
        <v>12.95</v>
      </c>
      <c r="C17">
        <f>INDEX('p-factor'!$B$3:$M$15,MATCH($B$4,'p-factor'!$A$3:$A$15,0),5)</f>
        <v>0.31</v>
      </c>
      <c r="D17">
        <f t="shared" si="1"/>
        <v>4.32667</v>
      </c>
      <c r="F17" s="3">
        <v>20.2</v>
      </c>
      <c r="G17" s="3">
        <v>5.7</v>
      </c>
    </row>
    <row r="18" spans="1:7">
      <c r="A18" t="s">
        <v>13</v>
      </c>
      <c r="B18" s="2">
        <f t="shared" si="0"/>
        <v>8.1999999999999993</v>
      </c>
      <c r="C18">
        <f>INDEX('p-factor'!$B$3:$M$15,MATCH($B$4,'p-factor'!$A$3:$A$15,0),6)</f>
        <v>0.32</v>
      </c>
      <c r="D18">
        <f t="shared" si="1"/>
        <v>3.7670400000000002</v>
      </c>
      <c r="F18" s="3">
        <v>15.5</v>
      </c>
      <c r="G18" s="3">
        <v>0.9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1" workbookViewId="0">
      <selection activeCell="E8" sqref="E8"/>
    </sheetView>
  </sheetViews>
  <sheetFormatPr baseColWidth="10" defaultRowHeight="15" x14ac:dyDescent="0"/>
  <sheetData>
    <row r="1" spans="1:13">
      <c r="A1" t="s">
        <v>14</v>
      </c>
    </row>
    <row r="2" spans="1:13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60</v>
      </c>
      <c r="B3">
        <v>0.15</v>
      </c>
      <c r="C3">
        <v>0.2</v>
      </c>
      <c r="D3">
        <v>0.26</v>
      </c>
      <c r="E3">
        <v>0.32</v>
      </c>
      <c r="F3">
        <v>0.38</v>
      </c>
      <c r="G3">
        <v>0.41</v>
      </c>
      <c r="H3">
        <v>0.4</v>
      </c>
      <c r="I3">
        <v>0.34</v>
      </c>
      <c r="J3">
        <v>0.28000000000000003</v>
      </c>
      <c r="K3">
        <v>0.22</v>
      </c>
      <c r="L3">
        <v>0.17</v>
      </c>
      <c r="M3">
        <v>0.13</v>
      </c>
    </row>
    <row r="4" spans="1:13">
      <c r="A4">
        <v>55</v>
      </c>
      <c r="B4">
        <v>0.17</v>
      </c>
      <c r="C4">
        <v>0.21</v>
      </c>
      <c r="D4">
        <v>0.26</v>
      </c>
      <c r="E4">
        <v>0.32</v>
      </c>
      <c r="F4">
        <v>0.36</v>
      </c>
      <c r="G4">
        <v>0.39</v>
      </c>
      <c r="H4">
        <v>0.38</v>
      </c>
      <c r="I4">
        <v>0.33</v>
      </c>
      <c r="J4">
        <v>0.28000000000000003</v>
      </c>
      <c r="K4">
        <v>0.23</v>
      </c>
      <c r="L4">
        <v>0.18</v>
      </c>
      <c r="M4">
        <v>0.16</v>
      </c>
    </row>
    <row r="5" spans="1:13">
      <c r="A5">
        <v>50</v>
      </c>
      <c r="B5">
        <v>0.19</v>
      </c>
      <c r="C5">
        <v>0.23</v>
      </c>
      <c r="D5">
        <v>0.27</v>
      </c>
      <c r="E5">
        <v>0.31</v>
      </c>
      <c r="F5">
        <v>0.34</v>
      </c>
      <c r="G5">
        <v>0.36</v>
      </c>
      <c r="H5">
        <v>0.35</v>
      </c>
      <c r="I5">
        <v>0.32</v>
      </c>
      <c r="J5">
        <v>0.28000000000000003</v>
      </c>
      <c r="K5">
        <v>0.24</v>
      </c>
      <c r="L5">
        <v>0.2</v>
      </c>
      <c r="M5">
        <v>0.18</v>
      </c>
    </row>
    <row r="6" spans="1:13">
      <c r="A6">
        <v>45</v>
      </c>
      <c r="B6">
        <v>0.2</v>
      </c>
      <c r="C6">
        <v>0.23</v>
      </c>
      <c r="D6">
        <v>0.27</v>
      </c>
      <c r="E6">
        <v>0.3</v>
      </c>
      <c r="F6">
        <v>0.34</v>
      </c>
      <c r="G6">
        <v>0.35</v>
      </c>
      <c r="H6">
        <v>0.34</v>
      </c>
      <c r="I6">
        <v>0.32</v>
      </c>
      <c r="J6">
        <v>0.28000000000000003</v>
      </c>
      <c r="K6">
        <v>0.24</v>
      </c>
      <c r="L6">
        <v>0.21</v>
      </c>
      <c r="M6">
        <v>0.2</v>
      </c>
    </row>
    <row r="7" spans="1:13">
      <c r="A7">
        <v>40</v>
      </c>
      <c r="B7">
        <v>0.22</v>
      </c>
      <c r="C7">
        <v>0.24</v>
      </c>
      <c r="D7">
        <v>0.27</v>
      </c>
      <c r="E7">
        <v>0.3</v>
      </c>
      <c r="F7">
        <v>0.32</v>
      </c>
      <c r="G7">
        <v>0.34</v>
      </c>
      <c r="H7">
        <v>0.33</v>
      </c>
      <c r="I7">
        <v>0.31</v>
      </c>
      <c r="J7">
        <v>0.28000000000000003</v>
      </c>
      <c r="K7">
        <v>0.25</v>
      </c>
      <c r="L7">
        <v>0.22</v>
      </c>
      <c r="M7">
        <v>0.21</v>
      </c>
    </row>
    <row r="8" spans="1:13">
      <c r="A8">
        <v>35</v>
      </c>
      <c r="B8">
        <v>0.23</v>
      </c>
      <c r="C8">
        <v>0.25</v>
      </c>
      <c r="D8">
        <v>0.27</v>
      </c>
      <c r="E8">
        <v>0.28999999999999998</v>
      </c>
      <c r="F8">
        <v>0.31</v>
      </c>
      <c r="G8">
        <v>0.32</v>
      </c>
      <c r="H8">
        <v>0.32</v>
      </c>
      <c r="I8">
        <v>0.3</v>
      </c>
      <c r="J8">
        <v>0.28000000000000003</v>
      </c>
      <c r="K8">
        <v>0.25</v>
      </c>
      <c r="L8">
        <v>0.23</v>
      </c>
      <c r="M8">
        <v>0.22</v>
      </c>
    </row>
    <row r="9" spans="1:13">
      <c r="A9">
        <v>30</v>
      </c>
      <c r="B9">
        <v>0.24</v>
      </c>
      <c r="C9">
        <v>0.25</v>
      </c>
      <c r="D9">
        <v>0.27</v>
      </c>
      <c r="E9">
        <v>0.28999999999999998</v>
      </c>
      <c r="F9">
        <v>0.31</v>
      </c>
      <c r="G9">
        <v>0.32</v>
      </c>
      <c r="H9">
        <v>0.31</v>
      </c>
      <c r="I9">
        <v>0.3</v>
      </c>
      <c r="J9">
        <v>0.28000000000000003</v>
      </c>
      <c r="K9">
        <v>0.26</v>
      </c>
      <c r="L9">
        <v>0.24</v>
      </c>
      <c r="M9">
        <v>0.23</v>
      </c>
    </row>
    <row r="10" spans="1:13">
      <c r="A10">
        <v>25</v>
      </c>
      <c r="B10">
        <v>0.24</v>
      </c>
      <c r="C10">
        <v>0.26</v>
      </c>
      <c r="D10">
        <v>0.27</v>
      </c>
      <c r="E10">
        <v>0.28999999999999998</v>
      </c>
      <c r="F10">
        <v>0.3</v>
      </c>
      <c r="G10">
        <v>0.31</v>
      </c>
      <c r="H10">
        <v>0.31</v>
      </c>
      <c r="I10">
        <v>0.28999999999999998</v>
      </c>
      <c r="J10">
        <v>0.28000000000000003</v>
      </c>
      <c r="K10">
        <v>0.26</v>
      </c>
      <c r="L10">
        <v>0.25</v>
      </c>
      <c r="M10">
        <v>0.24</v>
      </c>
    </row>
    <row r="11" spans="1:13">
      <c r="A11">
        <v>20</v>
      </c>
      <c r="B11">
        <v>0.25</v>
      </c>
      <c r="C11">
        <v>0.26</v>
      </c>
      <c r="D11">
        <v>0.27</v>
      </c>
      <c r="E11">
        <v>0.28000000000000003</v>
      </c>
      <c r="F11">
        <v>0.28999999999999998</v>
      </c>
      <c r="G11">
        <v>0.3</v>
      </c>
      <c r="H11">
        <v>0.3</v>
      </c>
      <c r="I11">
        <v>0.28999999999999998</v>
      </c>
      <c r="J11">
        <v>0.28000000000000003</v>
      </c>
      <c r="K11">
        <v>0.26</v>
      </c>
      <c r="L11">
        <v>0.25</v>
      </c>
      <c r="M11">
        <v>0.25</v>
      </c>
    </row>
    <row r="12" spans="1:13">
      <c r="A12">
        <v>15</v>
      </c>
      <c r="B12">
        <v>0.26</v>
      </c>
      <c r="C12">
        <v>0.26</v>
      </c>
      <c r="D12">
        <v>0.27</v>
      </c>
      <c r="E12">
        <v>0.28000000000000003</v>
      </c>
      <c r="F12">
        <v>0.28999999999999998</v>
      </c>
      <c r="G12">
        <v>0.28999999999999998</v>
      </c>
      <c r="H12">
        <v>0.28999999999999998</v>
      </c>
      <c r="I12">
        <v>0.28000000000000003</v>
      </c>
      <c r="J12">
        <v>0.28000000000000003</v>
      </c>
      <c r="K12">
        <v>0.27</v>
      </c>
      <c r="L12">
        <v>0.26</v>
      </c>
      <c r="M12">
        <v>0.25</v>
      </c>
    </row>
    <row r="13" spans="1:13">
      <c r="A13">
        <v>10</v>
      </c>
      <c r="B13">
        <v>0.26</v>
      </c>
      <c r="C13">
        <v>0.27</v>
      </c>
      <c r="D13">
        <v>0.27</v>
      </c>
      <c r="E13">
        <v>0.28000000000000003</v>
      </c>
      <c r="F13">
        <v>0.28000000000000003</v>
      </c>
      <c r="G13">
        <v>0.28999999999999998</v>
      </c>
      <c r="H13">
        <v>0.28999999999999998</v>
      </c>
      <c r="I13">
        <v>0.28000000000000003</v>
      </c>
      <c r="J13">
        <v>0.28000000000000003</v>
      </c>
      <c r="K13">
        <v>0.27</v>
      </c>
      <c r="L13">
        <v>0.26</v>
      </c>
      <c r="M13">
        <v>0.26</v>
      </c>
    </row>
    <row r="14" spans="1:13">
      <c r="A14">
        <v>5</v>
      </c>
      <c r="B14">
        <v>0.27</v>
      </c>
      <c r="C14">
        <v>0.27</v>
      </c>
      <c r="D14">
        <v>0.27</v>
      </c>
      <c r="E14">
        <v>0.28000000000000003</v>
      </c>
      <c r="F14">
        <v>0.28000000000000003</v>
      </c>
      <c r="G14">
        <v>0.28000000000000003</v>
      </c>
      <c r="H14">
        <v>0.28000000000000003</v>
      </c>
      <c r="I14">
        <v>0.28000000000000003</v>
      </c>
      <c r="J14">
        <v>0.28000000000000003</v>
      </c>
      <c r="K14">
        <v>0.27</v>
      </c>
      <c r="L14">
        <v>0.27</v>
      </c>
      <c r="M14">
        <v>0.27</v>
      </c>
    </row>
    <row r="15" spans="1:13">
      <c r="A15">
        <v>0</v>
      </c>
      <c r="B15">
        <v>0.27</v>
      </c>
      <c r="C15">
        <v>0.27</v>
      </c>
      <c r="D15">
        <v>0.27</v>
      </c>
      <c r="E15">
        <v>0.27</v>
      </c>
      <c r="F15">
        <v>0.27</v>
      </c>
      <c r="G15">
        <v>0.27</v>
      </c>
      <c r="H15">
        <v>0.27</v>
      </c>
      <c r="I15">
        <v>0.27</v>
      </c>
      <c r="J15">
        <v>0.27</v>
      </c>
      <c r="K15">
        <v>0.27</v>
      </c>
      <c r="L15">
        <v>0.27</v>
      </c>
      <c r="M15">
        <v>0.27</v>
      </c>
    </row>
    <row r="18" spans="1:13">
      <c r="A18" t="s">
        <v>15</v>
      </c>
    </row>
    <row r="19" spans="1:13">
      <c r="B19" t="s">
        <v>8</v>
      </c>
      <c r="C19" t="s">
        <v>9</v>
      </c>
      <c r="D19" t="s">
        <v>10</v>
      </c>
      <c r="E19" t="s">
        <v>11</v>
      </c>
      <c r="F19" t="s">
        <v>12</v>
      </c>
      <c r="G19" t="s">
        <v>13</v>
      </c>
      <c r="H19" t="s">
        <v>2</v>
      </c>
      <c r="I19" t="s">
        <v>3</v>
      </c>
      <c r="J19" t="s">
        <v>4</v>
      </c>
      <c r="K19" t="s">
        <v>5</v>
      </c>
      <c r="L19" t="s">
        <v>6</v>
      </c>
      <c r="M19" t="s">
        <v>7</v>
      </c>
    </row>
    <row r="20" spans="1:13">
      <c r="A20">
        <v>60</v>
      </c>
      <c r="B20">
        <v>0.15</v>
      </c>
      <c r="C20">
        <v>0.2</v>
      </c>
      <c r="D20">
        <v>0.26</v>
      </c>
      <c r="E20">
        <v>0.32</v>
      </c>
      <c r="F20">
        <v>0.38</v>
      </c>
      <c r="G20">
        <v>0.41</v>
      </c>
      <c r="H20">
        <v>0.4</v>
      </c>
      <c r="I20">
        <v>0.34</v>
      </c>
      <c r="J20">
        <v>0.28000000000000003</v>
      </c>
      <c r="K20">
        <v>0.22</v>
      </c>
      <c r="L20">
        <v>0.17</v>
      </c>
      <c r="M20">
        <v>0.13</v>
      </c>
    </row>
    <row r="21" spans="1:13">
      <c r="A21">
        <v>55</v>
      </c>
      <c r="B21">
        <v>0.17</v>
      </c>
      <c r="C21">
        <v>0.21</v>
      </c>
      <c r="D21">
        <v>0.26</v>
      </c>
      <c r="E21">
        <v>0.32</v>
      </c>
      <c r="F21">
        <v>0.36</v>
      </c>
      <c r="G21">
        <v>0.39</v>
      </c>
      <c r="H21">
        <v>0.38</v>
      </c>
      <c r="I21">
        <v>0.33</v>
      </c>
      <c r="J21">
        <v>0.28000000000000003</v>
      </c>
      <c r="K21">
        <v>0.23</v>
      </c>
      <c r="L21">
        <v>0.18</v>
      </c>
      <c r="M21">
        <v>0.16</v>
      </c>
    </row>
    <row r="22" spans="1:13">
      <c r="A22">
        <v>50</v>
      </c>
      <c r="B22">
        <v>0.19</v>
      </c>
      <c r="C22">
        <v>0.23</v>
      </c>
      <c r="D22">
        <v>0.27</v>
      </c>
      <c r="E22">
        <v>0.31</v>
      </c>
      <c r="F22">
        <v>0.34</v>
      </c>
      <c r="G22">
        <v>0.36</v>
      </c>
      <c r="H22">
        <v>0.35</v>
      </c>
      <c r="I22">
        <v>0.32</v>
      </c>
      <c r="J22">
        <v>0.28000000000000003</v>
      </c>
      <c r="K22">
        <v>0.24</v>
      </c>
      <c r="L22">
        <v>0.2</v>
      </c>
      <c r="M22">
        <v>0.18</v>
      </c>
    </row>
    <row r="23" spans="1:13">
      <c r="A23">
        <v>45</v>
      </c>
      <c r="B23">
        <v>0.2</v>
      </c>
      <c r="C23">
        <v>0.23</v>
      </c>
      <c r="D23">
        <v>0.27</v>
      </c>
      <c r="E23">
        <v>0.3</v>
      </c>
      <c r="F23">
        <v>0.34</v>
      </c>
      <c r="G23">
        <v>0.35</v>
      </c>
      <c r="H23">
        <v>0.34</v>
      </c>
      <c r="I23">
        <v>0.32</v>
      </c>
      <c r="J23">
        <v>0.28000000000000003</v>
      </c>
      <c r="K23">
        <v>0.24</v>
      </c>
      <c r="L23">
        <v>0.21</v>
      </c>
      <c r="M23">
        <v>0.2</v>
      </c>
    </row>
    <row r="24" spans="1:13">
      <c r="A24">
        <v>40</v>
      </c>
      <c r="B24">
        <v>0.22</v>
      </c>
      <c r="C24">
        <v>0.24</v>
      </c>
      <c r="D24">
        <v>0.27</v>
      </c>
      <c r="E24">
        <v>0.3</v>
      </c>
      <c r="F24">
        <v>0.32</v>
      </c>
      <c r="G24">
        <v>0.34</v>
      </c>
      <c r="H24">
        <v>0.33</v>
      </c>
      <c r="I24">
        <v>0.31</v>
      </c>
      <c r="J24">
        <v>0.28000000000000003</v>
      </c>
      <c r="K24">
        <v>0.25</v>
      </c>
      <c r="L24">
        <v>0.22</v>
      </c>
      <c r="M24">
        <v>0.21</v>
      </c>
    </row>
    <row r="25" spans="1:13">
      <c r="A25">
        <v>35</v>
      </c>
      <c r="B25">
        <v>0.23</v>
      </c>
      <c r="C25">
        <v>0.25</v>
      </c>
      <c r="D25">
        <v>0.27</v>
      </c>
      <c r="E25">
        <v>0.28999999999999998</v>
      </c>
      <c r="F25">
        <v>0.31</v>
      </c>
      <c r="G25">
        <v>0.32</v>
      </c>
      <c r="H25">
        <v>0.32</v>
      </c>
      <c r="I25">
        <v>0.3</v>
      </c>
      <c r="J25">
        <v>0.28000000000000003</v>
      </c>
      <c r="K25">
        <v>0.25</v>
      </c>
      <c r="L25">
        <v>0.23</v>
      </c>
      <c r="M25">
        <v>0.22</v>
      </c>
    </row>
    <row r="26" spans="1:13">
      <c r="A26">
        <v>30</v>
      </c>
      <c r="B26">
        <v>0.24</v>
      </c>
      <c r="C26">
        <v>0.25</v>
      </c>
      <c r="D26">
        <v>0.27</v>
      </c>
      <c r="E26">
        <v>0.28999999999999998</v>
      </c>
      <c r="F26">
        <v>0.31</v>
      </c>
      <c r="G26">
        <v>0.32</v>
      </c>
      <c r="H26">
        <v>0.31</v>
      </c>
      <c r="I26">
        <v>0.3</v>
      </c>
      <c r="J26">
        <v>0.28000000000000003</v>
      </c>
      <c r="K26">
        <v>0.26</v>
      </c>
      <c r="L26">
        <v>0.24</v>
      </c>
      <c r="M26">
        <v>0.23</v>
      </c>
    </row>
    <row r="27" spans="1:13">
      <c r="A27">
        <v>25</v>
      </c>
      <c r="B27">
        <v>0.24</v>
      </c>
      <c r="C27">
        <v>0.26</v>
      </c>
      <c r="D27">
        <v>0.27</v>
      </c>
      <c r="E27">
        <v>0.28999999999999998</v>
      </c>
      <c r="F27">
        <v>0.3</v>
      </c>
      <c r="G27">
        <v>0.31</v>
      </c>
      <c r="H27">
        <v>0.31</v>
      </c>
      <c r="I27">
        <v>0.28999999999999998</v>
      </c>
      <c r="J27">
        <v>0.28000000000000003</v>
      </c>
      <c r="K27">
        <v>0.26</v>
      </c>
      <c r="L27">
        <v>0.25</v>
      </c>
      <c r="M27">
        <v>0.24</v>
      </c>
    </row>
    <row r="28" spans="1:13">
      <c r="A28">
        <v>20</v>
      </c>
      <c r="B28">
        <v>0.25</v>
      </c>
      <c r="C28">
        <v>0.26</v>
      </c>
      <c r="D28">
        <v>0.27</v>
      </c>
      <c r="E28">
        <v>0.28000000000000003</v>
      </c>
      <c r="F28">
        <v>0.28999999999999998</v>
      </c>
      <c r="G28">
        <v>0.3</v>
      </c>
      <c r="H28">
        <v>0.3</v>
      </c>
      <c r="I28">
        <v>0.28999999999999998</v>
      </c>
      <c r="J28">
        <v>0.28000000000000003</v>
      </c>
      <c r="K28">
        <v>0.26</v>
      </c>
      <c r="L28">
        <v>0.25</v>
      </c>
      <c r="M28">
        <v>0.25</v>
      </c>
    </row>
    <row r="29" spans="1:13">
      <c r="A29">
        <v>15</v>
      </c>
      <c r="B29">
        <v>0.26</v>
      </c>
      <c r="C29">
        <v>0.26</v>
      </c>
      <c r="D29">
        <v>0.27</v>
      </c>
      <c r="E29">
        <v>0.28000000000000003</v>
      </c>
      <c r="F29">
        <v>0.28999999999999998</v>
      </c>
      <c r="G29">
        <v>0.28999999999999998</v>
      </c>
      <c r="H29">
        <v>0.28999999999999998</v>
      </c>
      <c r="I29">
        <v>0.28000000000000003</v>
      </c>
      <c r="J29">
        <v>0.28000000000000003</v>
      </c>
      <c r="K29">
        <v>0.27</v>
      </c>
      <c r="L29">
        <v>0.26</v>
      </c>
      <c r="M29">
        <v>0.25</v>
      </c>
    </row>
    <row r="30" spans="1:13">
      <c r="A30">
        <v>10</v>
      </c>
      <c r="B30">
        <v>0.26</v>
      </c>
      <c r="C30">
        <v>0.27</v>
      </c>
      <c r="D30">
        <v>0.27</v>
      </c>
      <c r="E30">
        <v>0.28000000000000003</v>
      </c>
      <c r="F30">
        <v>0.28000000000000003</v>
      </c>
      <c r="G30">
        <v>0.28999999999999998</v>
      </c>
      <c r="H30">
        <v>0.28999999999999998</v>
      </c>
      <c r="I30">
        <v>0.28000000000000003</v>
      </c>
      <c r="J30">
        <v>0.28000000000000003</v>
      </c>
      <c r="K30">
        <v>0.27</v>
      </c>
      <c r="L30">
        <v>0.26</v>
      </c>
      <c r="M30">
        <v>0.26</v>
      </c>
    </row>
    <row r="31" spans="1:13">
      <c r="A31">
        <v>5</v>
      </c>
      <c r="B31">
        <v>0.27</v>
      </c>
      <c r="C31">
        <v>0.27</v>
      </c>
      <c r="D31">
        <v>0.27</v>
      </c>
      <c r="E31">
        <v>0.28000000000000003</v>
      </c>
      <c r="F31">
        <v>0.28000000000000003</v>
      </c>
      <c r="G31">
        <v>0.28000000000000003</v>
      </c>
      <c r="H31">
        <v>0.28000000000000003</v>
      </c>
      <c r="I31">
        <v>0.28000000000000003</v>
      </c>
      <c r="J31">
        <v>0.28000000000000003</v>
      </c>
      <c r="K31">
        <v>0.27</v>
      </c>
      <c r="L31">
        <v>0.27</v>
      </c>
      <c r="M31">
        <v>0.27</v>
      </c>
    </row>
    <row r="32" spans="1:13">
      <c r="A32">
        <v>0</v>
      </c>
      <c r="B32">
        <v>0.27</v>
      </c>
      <c r="C32">
        <v>0.27</v>
      </c>
      <c r="D32">
        <v>0.27</v>
      </c>
      <c r="E32">
        <v>0.27</v>
      </c>
      <c r="F32">
        <v>0.27</v>
      </c>
      <c r="G32">
        <v>0.27</v>
      </c>
      <c r="H32">
        <v>0.27</v>
      </c>
      <c r="I32">
        <v>0.27</v>
      </c>
      <c r="J32">
        <v>0.27</v>
      </c>
      <c r="K32">
        <v>0.27</v>
      </c>
      <c r="L32">
        <v>0.27</v>
      </c>
      <c r="M32">
        <v>0.27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North-Latitude</vt:lpstr>
      <vt:lpstr>South-Latitude</vt:lpstr>
      <vt:lpstr>p-factor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2015-09-23T21:44:33Z</dcterms:created>
  <dcterms:modified xsi:type="dcterms:W3CDTF">2020-05-30T17:36:31Z</dcterms:modified>
</cp:coreProperties>
</file>